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5978428D-8145-4F53-9212-17C223E44548}" xr6:coauthVersionLast="47" xr6:coauthVersionMax="47" xr10:uidLastSave="{00000000-0000-0000-0000-000000000000}"/>
  <bookViews>
    <workbookView xWindow="-120" yWindow="-120" windowWidth="20730" windowHeight="11040" xr2:uid="{18133AFA-90F5-43C1-AAD5-11B741745F2B}"/>
  </bookViews>
  <sheets>
    <sheet name="入力票1(要望調査）" sheetId="1" r:id="rId1"/>
    <sheet name="入力票2（ポイント）" sheetId="4" r:id="rId2"/>
    <sheet name="（個人情報等の同意）" sheetId="6" r:id="rId3"/>
    <sheet name="code" sheetId="2"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6" i="2" l="1"/>
  <c r="S35" i="2"/>
  <c r="S34" i="2"/>
  <c r="S33" i="2"/>
  <c r="S32" i="2"/>
  <c r="S31" i="2"/>
  <c r="S30" i="2"/>
  <c r="S29" i="2"/>
  <c r="S28" i="2"/>
  <c r="S27" i="2"/>
  <c r="S26" i="2"/>
  <c r="S25" i="2"/>
  <c r="S24" i="2"/>
  <c r="S23" i="2"/>
  <c r="S22" i="2"/>
  <c r="S21" i="2"/>
  <c r="AB20" i="2"/>
  <c r="S20" i="2"/>
  <c r="AB19" i="2"/>
  <c r="S19" i="2"/>
  <c r="AB18" i="2"/>
  <c r="S18" i="2"/>
  <c r="AB17" i="2"/>
  <c r="S17" i="2"/>
  <c r="AB16" i="2"/>
  <c r="S16" i="2"/>
  <c r="AB15" i="2"/>
  <c r="S15" i="2"/>
  <c r="AB14" i="2"/>
  <c r="S14" i="2"/>
  <c r="G14" i="2"/>
  <c r="AB13" i="2"/>
  <c r="S13" i="2"/>
  <c r="G13" i="2"/>
  <c r="AB12" i="2"/>
  <c r="S12" i="2"/>
  <c r="G12" i="2"/>
  <c r="AB11" i="2"/>
  <c r="S11" i="2"/>
  <c r="G11" i="2"/>
  <c r="AB10" i="2"/>
  <c r="S10" i="2"/>
  <c r="G10" i="2"/>
  <c r="AB9" i="2"/>
  <c r="S9" i="2"/>
  <c r="G9" i="2"/>
  <c r="AB8" i="2"/>
  <c r="W8" i="2"/>
  <c r="S8" i="2"/>
  <c r="G8" i="2"/>
  <c r="AB7" i="2"/>
  <c r="W7" i="2"/>
  <c r="S7" i="2"/>
  <c r="G7" i="2"/>
  <c r="D7" i="2"/>
  <c r="AB6" i="2"/>
  <c r="W6" i="2"/>
  <c r="S6" i="2"/>
  <c r="G6" i="2"/>
  <c r="D6" i="2"/>
  <c r="AB5" i="2"/>
  <c r="W5" i="2"/>
  <c r="S5" i="2"/>
  <c r="G5" i="2"/>
  <c r="D5" i="2"/>
  <c r="AB4" i="2"/>
  <c r="W4" i="2"/>
  <c r="S4" i="2"/>
  <c r="O4" i="2"/>
  <c r="K4" i="2"/>
  <c r="G4" i="2"/>
  <c r="D4" i="2"/>
  <c r="AB3" i="2"/>
  <c r="W3" i="2"/>
  <c r="S3" i="2"/>
  <c r="O3" i="2"/>
  <c r="K3" i="2"/>
  <c r="G3" i="2"/>
  <c r="D3" i="2"/>
  <c r="AB2" i="2"/>
  <c r="O2" i="2"/>
  <c r="K2" i="2"/>
  <c r="G2" i="2"/>
  <c r="G1" i="2"/>
  <c r="F34" i="4"/>
  <c r="F32" i="4"/>
  <c r="F31" i="4"/>
  <c r="F30" i="4"/>
  <c r="F29" i="4"/>
  <c r="F25" i="4"/>
  <c r="F24" i="4"/>
  <c r="F23" i="4"/>
  <c r="F22" i="4"/>
  <c r="F21" i="4"/>
  <c r="F20" i="4"/>
  <c r="F19" i="4"/>
  <c r="G15" i="4"/>
  <c r="F15" i="4"/>
  <c r="F14" i="4"/>
  <c r="E14" i="4"/>
  <c r="D14" i="4"/>
  <c r="G13" i="4"/>
  <c r="F13" i="4"/>
  <c r="E13" i="4"/>
  <c r="D13" i="4"/>
  <c r="F12" i="4"/>
  <c r="E12" i="4"/>
  <c r="D12" i="4"/>
  <c r="J11" i="4"/>
  <c r="F11" i="4"/>
  <c r="E11" i="4"/>
  <c r="D11" i="4"/>
  <c r="J10" i="4"/>
  <c r="F10" i="4" a="1"/>
  <c r="F10" i="4"/>
  <c r="E10" i="4"/>
  <c r="D10" i="4"/>
  <c r="J9" i="4"/>
  <c r="F9" i="4"/>
  <c r="E9" i="4"/>
  <c r="D9" i="4"/>
  <c r="E7" i="4"/>
  <c r="D7" i="4"/>
  <c r="I98" i="1"/>
  <c r="A98" i="1"/>
  <c r="I97" i="1"/>
  <c r="A97" i="1"/>
  <c r="I96" i="1"/>
  <c r="A96" i="1"/>
  <c r="I95" i="1"/>
  <c r="A95" i="1"/>
  <c r="I94" i="1"/>
  <c r="A94" i="1"/>
  <c r="I93" i="1"/>
  <c r="A93" i="1"/>
  <c r="I92" i="1"/>
  <c r="A92" i="1"/>
  <c r="I91" i="1"/>
  <c r="A91" i="1"/>
  <c r="I90" i="1"/>
  <c r="A90" i="1"/>
  <c r="I89" i="1"/>
  <c r="A89" i="1"/>
  <c r="G86" i="1"/>
  <c r="L85" i="1"/>
  <c r="K85" i="1"/>
  <c r="J85" i="1"/>
  <c r="I85" i="1"/>
  <c r="H85" i="1"/>
  <c r="G85" i="1"/>
  <c r="F85" i="1"/>
  <c r="L84" i="1"/>
  <c r="K84" i="1"/>
  <c r="G84" i="1"/>
  <c r="A84" i="1"/>
  <c r="L83" i="1"/>
  <c r="K83" i="1"/>
  <c r="G83" i="1"/>
  <c r="A83" i="1"/>
  <c r="L82" i="1"/>
  <c r="K82" i="1"/>
  <c r="G82" i="1"/>
  <c r="A82" i="1"/>
  <c r="L81" i="1"/>
  <c r="K81" i="1"/>
  <c r="G81" i="1"/>
  <c r="A81" i="1"/>
  <c r="L80" i="1"/>
  <c r="K80" i="1"/>
  <c r="G80" i="1"/>
  <c r="A80" i="1"/>
  <c r="L79" i="1"/>
  <c r="K79" i="1"/>
  <c r="G79" i="1"/>
  <c r="A79" i="1"/>
  <c r="L78" i="1"/>
  <c r="K78" i="1"/>
  <c r="G78" i="1"/>
  <c r="A78" i="1"/>
  <c r="L77" i="1"/>
  <c r="K77" i="1"/>
  <c r="G77" i="1"/>
  <c r="A77" i="1"/>
  <c r="L76" i="1"/>
  <c r="K76" i="1"/>
  <c r="G76" i="1"/>
  <c r="A76" i="1"/>
  <c r="L75" i="1"/>
  <c r="K75" i="1"/>
  <c r="G75" i="1"/>
  <c r="A75" i="1"/>
  <c r="C68" i="1"/>
  <c r="D64" i="1"/>
  <c r="D63" i="1"/>
  <c r="D60" i="1"/>
  <c r="D57" i="1"/>
  <c r="D54" i="1"/>
  <c r="D52" i="1"/>
  <c r="D51" i="1"/>
  <c r="E49" i="1"/>
  <c r="D46" i="1"/>
  <c r="D45" i="1"/>
  <c r="D41" i="1"/>
  <c r="E40" i="1"/>
  <c r="E37" i="1"/>
  <c r="D35" i="1"/>
  <c r="E28" i="1"/>
  <c r="F22" i="1"/>
  <c r="D15" i="1"/>
  <c r="E1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<sst xmlns="http://schemas.openxmlformats.org/spreadsheetml/2006/main" count="276" uniqueCount="243">
  <si>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</si>
  <si>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</si>
  <si>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</si>
  <si>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</si>
  <si>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</si>
  <si>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</si>
  <si>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</si>
  <si>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</si>
  <si>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</si>
  <si>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</si>
  <si>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</si>
  <si>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</si>
  <si>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</si>
  <si>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</si>
  <si>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</si>
  <si>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</si>
  <si>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</si>
  <si>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</si>
  <si>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</si>
  <si>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</si>
  <si>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</si>
  <si>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</si>
  <si>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</si>
  <si>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</si>
  <si>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</si>
  <si>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</si>
  <si>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</si>
  <si>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</si>
  <si>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</si>
  <si>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</si>
  <si>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</si>
  <si>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</si>
  <si>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</si>
  <si>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</si>
  <si>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</si>
  <si>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</si>
  <si>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</si>
  <si>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</si>
  <si>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</si>
  <si>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</si>
  <si>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</si>
  <si>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</si>
  <si>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</si>
  <si>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</si>
  <si>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</si>
  <si>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</si>
  <si>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</si>
  <si>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</si>
  <si>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</si>
  <si>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</si>
  <si>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</si>
  <si>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</si>
  <si>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</si>
  <si>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</si>
  <si>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</si>
  <si>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</si>
  <si>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</si>
  <si>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</si>
  <si>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</si>
  <si>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</si>
  <si>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</si>
  <si>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</si>
  <si>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</si>
  <si>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</si>
  <si>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</si>
  <si>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</si>
  <si>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</si>
  <si>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</si>
  <si>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</si>
  <si>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</si>
  <si>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</si>
  <si>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</si>
  <si>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</si>
  <si>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</si>
  <si>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</si>
  <si>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</si>
  <si>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</si>
  <si>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</si>
  <si>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</si>
  <si>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</si>
  <si>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</si>
  <si>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</si>
  <si>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</si>
  <si>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</si>
  <si>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</si>
  <si>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</si>
  <si>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</si>
  <si>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</si>
  <si>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</si>
  <si>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</si>
  <si>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</si>
  <si>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</si>
  <si>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</si>
  <si>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</si>
  <si>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</si>
  <si>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</si>
  <si>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</si>
  <si>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</si>
  <si>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</si>
  <si>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</si>
  <si>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</si>
  <si>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</si>
  <si>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</si>
  <si>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</si>
  <si>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</si>
  <si>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</si>
  <si>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</si>
  <si>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</si>
  <si>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</si>
  <si>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</si>
  <si>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</si>
  <si>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</si>
  <si>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</si>
  <si>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</si>
  <si>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</si>
  <si>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</si>
  <si>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</si>
  <si>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</si>
  <si>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</si>
  <si>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</si>
  <si>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</si>
  <si>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</si>
  <si>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</si>
  <si>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</si>
  <si>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</si>
  <si>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</si>
  <si>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</si>
  <si>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</si>
  <si>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</si>
  <si>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</si>
  <si>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</si>
  <si>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</si>
  <si>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</si>
  <si>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</si>
  <si>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</si>
  <si>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</si>
  <si>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</si>
  <si>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</si>
  <si>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</si>
  <si>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</si>
  <si>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みどり</t>
    <phoneticPr fontId="1"/>
  </si>
  <si>
    <t>女性</t>
    <rPh sb="0" eb="2">
      <t>ジョセイ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</si>
  <si>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</si>
  <si>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</si>
  <si>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</si>
  <si>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</si>
  <si>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</si>
  <si>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</si>
  <si>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</si>
  <si>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</si>
  <si>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</si>
  <si>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</si>
  <si>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</si>
  <si>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</si>
  <si>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</si>
  <si>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</si>
  <si>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</si>
  <si>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</si>
  <si>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</si>
  <si>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</si>
  <si>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</si>
  <si>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</si>
  <si>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</si>
  <si>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</si>
  <si>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</si>
  <si>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</si>
  <si>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</si>
  <si>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</si>
  <si>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</si>
  <si>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</si>
  <si>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</si>
  <si>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</si>
  <si>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</si>
  <si>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</si>
  <si>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</si>
  <si>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</si>
  <si>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</si>
  <si>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</si>
  <si>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</si>
  <si>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</si>
  <si>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</si>
  <si>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</si>
  <si>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</si>
  <si>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</si>
  <si>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</si>
  <si>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</si>
  <si>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</si>
  <si>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</si>
  <si>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</si>
  <si>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</si>
  <si>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</si>
  <si>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</si>
  <si>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</si>
  <si>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</si>
  <si>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</si>
  <si>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</si>
  <si>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</si>
  <si>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</si>
  <si>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</si>
  <si>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</si>
  <si>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</si>
  <si>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</si>
  <si>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</si>
  <si>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</si>
  <si>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</si>
  <si>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</si>
  <si>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</si>
  <si>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</si>
  <si>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</si>
  <si>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</si>
  <si>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</si>
  <si>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</si>
  <si>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</si>
  <si>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</si>
  <si>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</si>
  <si>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</si>
  <si>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</si>
  <si>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</si>
  <si>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</si>
  <si>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</si>
  <si>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</si>
  <si>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</si>
  <si>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</si>
  <si>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</si>
  <si>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</si>
  <si>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</si>
  <si>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</si>
  <si>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</si>
  <si>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</si>
  <si>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</si>
  <si>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</si>
  <si>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</si>
  <si>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</si>
  <si>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</si>
  <si>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</si>
  <si>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</si>
  <si>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</si>
  <si>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</si>
  <si>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</si>
  <si>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</si>
  <si>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</si>
  <si>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住　所：　</t>
  </si>
  <si>
    <t>助成対象者名：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</si>
</sst>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Red]\-#,##0&quot;円&quot;"/>
    <numFmt numFmtId="177" formatCode="General&quot;年&quot;"/>
    <numFmt numFmtId="178" formatCode="General&quot;ha&quot;"/>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99">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4" borderId="0" xfId="0" applyFont="1" applyFill="1" applyAlignment="1" applyProtection="1">
      <alignment vertical="center"/>
      <protection hidden="1"/>
    </xf>
    <xf numFmtId="0" fontId="3" fillId="4"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4" borderId="0" xfId="0" applyFont="1" applyFill="1" applyAlignment="1" applyProtection="1">
      <alignment vertical="center"/>
      <protection hidden="1"/>
    </xf>
    <xf numFmtId="0" fontId="11" fillId="4" borderId="1" xfId="0" applyFont="1" applyFill="1" applyBorder="1" applyAlignment="1" applyProtection="1">
      <alignment vertical="center"/>
      <protection hidden="1"/>
    </xf>
    <xf numFmtId="0" fontId="3" fillId="4" borderId="1" xfId="0" applyFont="1" applyFill="1" applyBorder="1" applyAlignment="1" applyProtection="1">
      <alignment vertical="center"/>
      <protection hidden="1"/>
    </xf>
    <xf numFmtId="0" fontId="4" fillId="4" borderId="0" xfId="0" applyFont="1" applyFill="1" applyAlignment="1" applyProtection="1">
      <alignment vertical="center"/>
      <protection hidden="1"/>
    </xf>
    <xf numFmtId="0" fontId="3" fillId="4" borderId="2" xfId="0" applyFont="1" applyFill="1" applyBorder="1" applyAlignment="1" applyProtection="1">
      <alignment vertical="center"/>
      <protection hidden="1"/>
    </xf>
    <xf numFmtId="0" fontId="3" fillId="4" borderId="2" xfId="0" applyFont="1" applyFill="1" applyBorder="1" applyAlignment="1" applyProtection="1">
      <alignment vertical="center" wrapText="1"/>
      <protection hidden="1"/>
    </xf>
    <xf numFmtId="38" fontId="3" fillId="4" borderId="0" xfId="1" applyFont="1" applyFill="1" applyAlignment="1" applyProtection="1">
      <alignment vertical="center"/>
      <protection hidden="1"/>
    </xf>
    <xf numFmtId="176" fontId="18" fillId="4" borderId="2" xfId="1" applyNumberFormat="1" applyFont="1" applyFill="1" applyBorder="1" applyAlignment="1" applyProtection="1">
      <alignment vertical="center"/>
      <protection hidden="1"/>
    </xf>
    <xf numFmtId="0" fontId="3" fillId="4" borderId="0" xfId="0" applyFont="1" applyFill="1" applyAlignment="1" applyProtection="1">
      <alignment vertical="center" wrapText="1"/>
      <protection hidden="1"/>
    </xf>
    <xf numFmtId="13" fontId="3" fillId="4" borderId="0" xfId="0" applyNumberFormat="1" applyFont="1" applyFill="1" applyAlignment="1" applyProtection="1">
      <alignment vertical="center"/>
      <protection hidden="1"/>
    </xf>
    <xf numFmtId="0" fontId="12" fillId="4" borderId="0" xfId="0" applyFont="1" applyFill="1" applyAlignment="1" applyProtection="1">
      <alignment vertical="center"/>
      <protection hidden="1"/>
    </xf>
    <xf numFmtId="0" fontId="4" fillId="4" borderId="2" xfId="0" applyFont="1" applyFill="1" applyBorder="1" applyAlignment="1" applyProtection="1">
      <alignment vertical="center"/>
      <protection hidden="1"/>
    </xf>
    <xf numFmtId="0" fontId="9" fillId="4" borderId="0" xfId="0" applyFont="1" applyFill="1" applyAlignment="1" applyProtection="1">
      <alignment vertical="center"/>
      <protection hidden="1"/>
    </xf>
    <xf numFmtId="9" fontId="18" fillId="4" borderId="2" xfId="2" applyFont="1" applyFill="1" applyBorder="1" applyAlignment="1" applyProtection="1">
      <alignment vertical="center"/>
      <protection hidden="1"/>
    </xf>
    <xf numFmtId="178" fontId="3" fillId="4" borderId="0" xfId="0" applyNumberFormat="1" applyFont="1" applyFill="1" applyAlignment="1" applyProtection="1">
      <alignment vertical="center"/>
      <protection hidden="1"/>
    </xf>
    <xf numFmtId="38" fontId="18" fillId="4" borderId="2" xfId="1" applyFont="1" applyFill="1" applyBorder="1" applyAlignment="1" applyProtection="1">
      <alignment vertical="center"/>
      <protection hidden="1"/>
    </xf>
    <xf numFmtId="0" fontId="3" fillId="4" borderId="2" xfId="0" applyFont="1" applyFill="1" applyBorder="1" applyAlignment="1" applyProtection="1">
      <alignment horizontal="center" vertical="center"/>
      <protection hidden="1"/>
    </xf>
    <xf numFmtId="0" fontId="3" fillId="4" borderId="2" xfId="0" applyFont="1" applyFill="1" applyBorder="1" applyAlignment="1" applyProtection="1">
      <alignment horizontal="center" vertical="center" wrapText="1"/>
      <protection hidden="1"/>
    </xf>
    <xf numFmtId="176" fontId="18" fillId="4" borderId="2" xfId="1" applyNumberFormat="1" applyFont="1" applyFill="1" applyBorder="1" applyAlignment="1" applyProtection="1">
      <alignment vertical="center" wrapText="1"/>
      <protection hidden="1"/>
    </xf>
    <xf numFmtId="177" fontId="11" fillId="4" borderId="6" xfId="0" applyNumberFormat="1" applyFont="1" applyFill="1" applyBorder="1" applyAlignment="1" applyProtection="1">
      <alignment vertical="center"/>
      <protection hidden="1"/>
    </xf>
    <xf numFmtId="176" fontId="11" fillId="4" borderId="6" xfId="1" applyNumberFormat="1" applyFont="1" applyFill="1" applyBorder="1" applyAlignment="1" applyProtection="1">
      <alignment vertical="center" shrinkToFit="1"/>
      <protection hidden="1"/>
    </xf>
    <xf numFmtId="176" fontId="3" fillId="4" borderId="6" xfId="0" applyNumberFormat="1" applyFont="1" applyFill="1" applyBorder="1" applyAlignment="1" applyProtection="1">
      <alignment vertical="center"/>
      <protection hidden="1"/>
    </xf>
    <xf numFmtId="177" fontId="3" fillId="4" borderId="0" xfId="0" applyNumberFormat="1" applyFont="1" applyFill="1" applyAlignment="1" applyProtection="1">
      <alignment vertical="center"/>
      <protection hidden="1"/>
    </xf>
    <xf numFmtId="176" fontId="3" fillId="4" borderId="0" xfId="1" applyNumberFormat="1" applyFont="1" applyFill="1" applyBorder="1" applyAlignment="1" applyProtection="1">
      <alignment vertical="center"/>
      <protection hidden="1"/>
    </xf>
    <xf numFmtId="176" fontId="17" fillId="4" borderId="0" xfId="0" applyNumberFormat="1" applyFont="1" applyFill="1" applyAlignment="1" applyProtection="1">
      <alignment vertical="center"/>
      <protection hidden="1"/>
    </xf>
    <xf numFmtId="176" fontId="3" fillId="4" borderId="0" xfId="0" applyNumberFormat="1" applyFont="1" applyFill="1" applyAlignment="1" applyProtection="1">
      <alignment vertical="center"/>
      <protection hidden="1"/>
    </xf>
    <xf numFmtId="176" fontId="18" fillId="4" borderId="2" xfId="0" applyNumberFormat="1" applyFont="1" applyFill="1" applyBorder="1" applyAlignment="1" applyProtection="1">
      <alignment vertical="center"/>
      <protection hidden="1"/>
    </xf>
    <xf numFmtId="0" fontId="15" fillId="4" borderId="0" xfId="0" applyFont="1" applyFill="1" applyAlignment="1" applyProtection="1">
      <alignment vertical="center"/>
      <protection hidden="1"/>
    </xf>
    <xf numFmtId="0" fontId="10" fillId="4" borderId="0" xfId="0" applyFont="1" applyFill="1" applyAlignment="1" applyProtection="1">
      <alignment vertical="center"/>
      <protection hidden="1"/>
    </xf>
    <xf numFmtId="0" fontId="3" fillId="4" borderId="0" xfId="8" applyFont="1" applyFill="1" applyAlignment="1" applyProtection="1">
      <alignment vertical="center"/>
      <protection hidden="1"/>
    </xf>
    <xf numFmtId="0" fontId="4" fillId="4"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4" borderId="2" xfId="8" applyFont="1" applyFill="1" applyBorder="1" applyAlignment="1" applyProtection="1">
      <alignment vertical="center"/>
      <protection hidden="1"/>
    </xf>
    <xf numFmtId="0" fontId="3" fillId="4" borderId="2" xfId="8" applyFont="1" applyFill="1" applyBorder="1" applyAlignment="1" applyProtection="1">
      <alignment vertical="center"/>
      <protection hidden="1"/>
    </xf>
    <xf numFmtId="0" fontId="3" fillId="4" borderId="0" xfId="8" applyFont="1" applyFill="1" applyAlignment="1" applyProtection="1">
      <alignment horizontal="center" vertical="center" wrapText="1"/>
      <protection hidden="1"/>
    </xf>
    <xf numFmtId="0" fontId="3" fillId="4" borderId="3" xfId="0" applyFont="1" applyFill="1" applyBorder="1" applyAlignment="1" applyProtection="1">
      <alignment vertical="center"/>
      <protection hidden="1"/>
    </xf>
    <xf numFmtId="178" fontId="3" fillId="4" borderId="2" xfId="0" applyNumberFormat="1" applyFont="1" applyFill="1" applyBorder="1" applyAlignment="1" applyProtection="1">
      <alignment vertical="center"/>
      <protection hidden="1"/>
    </xf>
    <xf numFmtId="0" fontId="3" fillId="4" borderId="4" xfId="0" applyFont="1" applyFill="1" applyBorder="1" applyAlignment="1" applyProtection="1">
      <alignment vertical="center"/>
      <protection hidden="1"/>
    </xf>
    <xf numFmtId="9" fontId="3" fillId="4" borderId="2" xfId="2" applyFont="1" applyFill="1" applyBorder="1" applyAlignment="1" applyProtection="1">
      <alignment vertical="center"/>
      <protection hidden="1"/>
    </xf>
    <xf numFmtId="180" fontId="3" fillId="4" borderId="2" xfId="1" applyNumberFormat="1" applyFont="1" applyFill="1" applyBorder="1" applyAlignment="1" applyProtection="1">
      <alignment vertical="center"/>
      <protection hidden="1"/>
    </xf>
    <xf numFmtId="180" fontId="3" fillId="4" borderId="2" xfId="0" applyNumberFormat="1" applyFont="1" applyFill="1" applyBorder="1" applyAlignment="1" applyProtection="1">
      <alignment vertical="center"/>
      <protection hidden="1"/>
    </xf>
    <xf numFmtId="0" fontId="11" fillId="4" borderId="0" xfId="0" applyFont="1" applyFill="1" applyAlignment="1" applyProtection="1">
      <alignment vertical="center"/>
      <protection hidden="1"/>
    </xf>
    <xf numFmtId="0" fontId="14" fillId="4" borderId="0" xfId="0" applyFont="1" applyFill="1" applyAlignment="1" applyProtection="1">
      <alignment vertical="center"/>
      <protection hidden="1"/>
    </xf>
    <xf numFmtId="0" fontId="3" fillId="4" borderId="0" xfId="8" applyFont="1" applyFill="1" applyAlignment="1" applyProtection="1">
      <alignment horizontal="center" vertical="center"/>
      <protection hidden="1"/>
    </xf>
    <xf numFmtId="0" fontId="4" fillId="4" borderId="3" xfId="0" applyFont="1" applyFill="1" applyBorder="1" applyAlignment="1" applyProtection="1">
      <alignment vertical="center"/>
      <protection hidden="1"/>
    </xf>
    <xf numFmtId="0" fontId="4" fillId="4" borderId="5" xfId="0" applyFont="1" applyFill="1" applyBorder="1" applyAlignment="1" applyProtection="1">
      <alignment vertical="center"/>
      <protection hidden="1"/>
    </xf>
    <xf numFmtId="0" fontId="4" fillId="4" borderId="4" xfId="0" applyFont="1" applyFill="1" applyBorder="1" applyAlignment="1" applyProtection="1">
      <alignment vertical="center"/>
      <protection hidden="1"/>
    </xf>
    <xf numFmtId="0" fontId="3" fillId="4" borderId="5" xfId="0" applyFont="1" applyFill="1" applyBorder="1" applyAlignment="1" applyProtection="1">
      <alignment vertical="center" wrapText="1"/>
      <protection hidden="1"/>
    </xf>
    <xf numFmtId="0" fontId="3" fillId="4" borderId="4" xfId="0" applyFont="1" applyFill="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0" fontId="3" fillId="4" borderId="5" xfId="0" applyFont="1" applyFill="1" applyBorder="1" applyAlignment="1" applyProtection="1">
      <alignment vertical="center"/>
      <protection hidden="1"/>
    </xf>
    <xf numFmtId="0" fontId="11" fillId="4" borderId="7" xfId="0" applyFont="1" applyFill="1" applyBorder="1" applyAlignment="1" applyProtection="1">
      <alignment vertical="center"/>
      <protection hidden="1"/>
    </xf>
    <xf numFmtId="0" fontId="3" fillId="4" borderId="8" xfId="0" applyFont="1" applyFill="1" applyBorder="1" applyAlignment="1" applyProtection="1">
      <alignment vertical="center"/>
      <protection hidden="1"/>
    </xf>
    <xf numFmtId="0" fontId="16" fillId="4"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4" borderId="2" xfId="0" applyFont="1" applyFill="1" applyBorder="1" applyAlignment="1" applyProtection="1">
      <alignment vertical="center"/>
      <protection locked="0"/>
    </xf>
    <xf numFmtId="178" fontId="18" fillId="4" borderId="2" xfId="0" applyNumberFormat="1" applyFont="1" applyFill="1" applyBorder="1" applyAlignment="1" applyProtection="1">
      <alignment vertical="center"/>
      <protection locked="0"/>
    </xf>
    <xf numFmtId="176" fontId="18" fillId="4" borderId="2" xfId="1" applyNumberFormat="1" applyFont="1" applyFill="1" applyBorder="1" applyAlignment="1" applyProtection="1">
      <alignment vertical="center"/>
      <protection locked="0"/>
    </xf>
    <xf numFmtId="3" fontId="18" fillId="4" borderId="2" xfId="0" applyNumberFormat="1" applyFont="1" applyFill="1" applyBorder="1" applyAlignment="1" applyProtection="1">
      <alignment vertical="center"/>
      <protection locked="0"/>
    </xf>
    <xf numFmtId="38" fontId="18" fillId="4"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4"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4" borderId="1" xfId="1" applyFont="1" applyFill="1" applyBorder="1" applyAlignment="1" applyProtection="1">
      <alignment vertical="center" wrapText="1" shrinkToFit="1"/>
      <protection hidden="1"/>
    </xf>
    <xf numFmtId="0" fontId="3" fillId="4" borderId="11" xfId="0" applyFont="1" applyFill="1" applyBorder="1" applyAlignment="1" applyProtection="1">
      <alignment vertical="center"/>
      <protection hidden="1"/>
    </xf>
    <xf numFmtId="181" fontId="3" fillId="4" borderId="10" xfId="0" applyNumberFormat="1" applyFont="1" applyFill="1" applyBorder="1" applyAlignment="1" applyProtection="1">
      <alignment vertical="center" wrapText="1"/>
      <protection hidden="1"/>
    </xf>
    <xf numFmtId="0" fontId="3" fillId="4" borderId="10" xfId="0" applyFont="1" applyFill="1" applyBorder="1" applyAlignment="1" applyProtection="1">
      <alignment horizontal="left" vertical="center"/>
      <protection hidden="1"/>
    </xf>
    <xf numFmtId="182" fontId="3" fillId="4" borderId="11" xfId="0" applyNumberFormat="1" applyFont="1" applyFill="1" applyBorder="1" applyAlignment="1" applyProtection="1">
      <alignment vertical="center" wrapText="1" shrinkToFit="1"/>
      <protection hidden="1"/>
    </xf>
    <xf numFmtId="0" fontId="3" fillId="4" borderId="0" xfId="8" applyFont="1" applyFill="1" applyAlignment="1" applyProtection="1">
      <alignment vertical="center" wrapText="1"/>
      <protection hidden="1"/>
    </xf>
    <xf numFmtId="0" fontId="3" fillId="3" borderId="2"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4"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4" borderId="0" xfId="0" applyFont="1" applyFill="1" applyAlignment="1" applyProtection="1">
      <alignment vertical="center" wrapText="1"/>
      <protection hidden="1"/>
    </xf>
    <xf numFmtId="0" fontId="3" fillId="4" borderId="0" xfId="0" applyFont="1" applyFill="1" applyAlignment="1" applyProtection="1">
      <alignment vertical="center"/>
      <protection hidden="1"/>
    </xf>
    <xf numFmtId="0" fontId="3" fillId="4" borderId="1" xfId="0" applyFont="1" applyFill="1" applyBorder="1" applyAlignment="1" applyProtection="1">
      <alignment vertical="center"/>
      <protection hidden="1"/>
    </xf>
    <xf numFmtId="0" fontId="3" fillId="4" borderId="0" xfId="8" applyFont="1" applyFill="1" applyAlignment="1" applyProtection="1">
      <alignment horizontal="left" vertical="center" wrapText="1"/>
      <protection hidden="1"/>
    </xf>
    <xf numFmtId="0" fontId="4" fillId="4"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E4" sqref="E4"/>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90" t="s">
        <v>0</v>
      </c>
      <c r="B2" s="90"/>
      <c r="C2" s="90"/>
      <c r="D2" s="90"/>
      <c r="E2" s="90"/>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61"/>
      <c r="E6" s="5"/>
      <c r="F6" s="5"/>
      <c r="G6" s="5"/>
      <c r="H6" s="5"/>
      <c r="I6" s="5"/>
      <c r="J6" s="5"/>
      <c r="K6" s="5"/>
      <c r="L6" s="5"/>
    </row>
    <row r="7" spans="1:12" ht="20.100000000000001" customHeight="1">
      <c r="A7" s="5"/>
      <c r="B7" s="5">
        <v>2</v>
      </c>
      <c r="C7" s="11" t="s">
        <v>3</v>
      </c>
      <c r="D7" s="61"/>
      <c r="E7" s="5"/>
      <c r="F7" s="5"/>
      <c r="G7" s="5"/>
      <c r="H7" s="5"/>
      <c r="I7" s="5"/>
      <c r="J7" s="5"/>
      <c r="K7" s="5"/>
      <c r="L7" s="5"/>
    </row>
    <row r="8" spans="1:12" ht="20.100000000000001" customHeight="1">
      <c r="A8" s="5"/>
      <c r="B8" s="5">
        <v>3</v>
      </c>
      <c r="C8" s="11" t="s">
        <v>4</v>
      </c>
      <c r="D8" s="61"/>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61" t="s">
        <v>6</v>
      </c>
      <c r="E10" s="5" t="s">
        <v>7</v>
      </c>
      <c r="F10" s="5"/>
      <c r="G10" s="5"/>
      <c r="H10" s="5"/>
      <c r="I10" s="5"/>
      <c r="J10" s="5"/>
      <c r="K10" s="5"/>
      <c r="L10" s="5"/>
    </row>
    <row r="11" spans="1:12" ht="20.100000000000001" customHeight="1">
      <c r="A11" s="5"/>
      <c r="B11" s="5">
        <v>5</v>
      </c>
      <c r="C11" s="11" t="s">
        <v>8</v>
      </c>
      <c r="D11" s="61"/>
      <c r="E11" s="5"/>
      <c r="F11" s="5"/>
      <c r="G11" s="5"/>
      <c r="H11" s="5"/>
      <c r="I11" s="5"/>
      <c r="J11" s="5"/>
      <c r="K11" s="5"/>
      <c r="L11" s="5"/>
    </row>
    <row r="12" spans="1:12" ht="20.100000000000001" customHeight="1">
      <c r="A12" s="5"/>
      <c r="B12" s="5">
        <v>6</v>
      </c>
      <c r="C12" s="11" t="s">
        <v>9</v>
      </c>
      <c r="D12" s="61" t="s">
        <v>10</v>
      </c>
      <c r="E12" s="13">
        <f>IF(D12="1 法人",30000000,15000000)</f>
        <v>30000000</v>
      </c>
      <c r="F12" s="5" t="s">
        <v>11</v>
      </c>
      <c r="G12" s="5"/>
      <c r="H12" s="5"/>
      <c r="I12" s="5"/>
      <c r="J12" s="5"/>
      <c r="K12" s="5"/>
      <c r="L12" s="5"/>
    </row>
    <row r="13" spans="1:12" ht="30.75" customHeight="1">
      <c r="A13" s="5"/>
      <c r="B13" s="5">
        <v>7</v>
      </c>
      <c r="C13" s="12" t="s">
        <v>12</v>
      </c>
      <c r="D13" s="61" t="s">
        <v>13</v>
      </c>
      <c r="E13" s="13" t="s">
        <v>7</v>
      </c>
      <c r="F13" s="5"/>
      <c r="G13" s="5"/>
      <c r="H13" s="5"/>
      <c r="I13" s="5"/>
      <c r="J13" s="5"/>
      <c r="K13" s="5"/>
      <c r="L13" s="5"/>
    </row>
    <row r="14" spans="1:12" ht="20.100000000000001" customHeight="1">
      <c r="A14" s="5"/>
      <c r="B14" s="5">
        <v>8</v>
      </c>
      <c r="C14" s="11" t="s">
        <v>14</v>
      </c>
      <c r="D14" s="62"/>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63"/>
      <c r="E16" s="5" t="s">
        <v>19</v>
      </c>
      <c r="F16" s="5"/>
      <c r="G16" s="5"/>
      <c r="H16" s="5"/>
      <c r="I16" s="5"/>
      <c r="J16" s="5"/>
      <c r="K16" s="5"/>
      <c r="L16" s="5"/>
    </row>
    <row r="17" spans="1:12" ht="20.100000000000001" customHeight="1">
      <c r="A17" s="5"/>
      <c r="B17" s="5">
        <v>11</v>
      </c>
      <c r="C17" s="11" t="s">
        <v>20</v>
      </c>
      <c r="D17" s="63"/>
      <c r="E17" s="5" t="s">
        <v>19</v>
      </c>
      <c r="F17" s="5"/>
      <c r="G17" s="5"/>
      <c r="H17" s="5"/>
      <c r="I17" s="5"/>
      <c r="J17" s="5"/>
      <c r="K17" s="5"/>
      <c r="L17" s="5"/>
    </row>
    <row r="18" spans="1:12" ht="20.100000000000001" customHeight="1">
      <c r="A18" s="5"/>
      <c r="B18" s="5">
        <v>12</v>
      </c>
      <c r="C18" s="11" t="s">
        <v>21</v>
      </c>
      <c r="D18" s="63"/>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61"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61"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64"/>
      <c r="E29" s="19" t="s">
        <v>32</v>
      </c>
      <c r="F29" s="5"/>
      <c r="G29" s="5"/>
      <c r="H29" s="5"/>
      <c r="I29" s="5"/>
      <c r="J29" s="5"/>
      <c r="K29" s="5"/>
      <c r="L29" s="5"/>
    </row>
    <row r="30" spans="1:12" ht="20.100000000000001" customHeight="1">
      <c r="A30" s="5"/>
      <c r="B30" s="5">
        <v>16</v>
      </c>
      <c r="C30" s="11" t="s">
        <v>33</v>
      </c>
      <c r="D30" s="65"/>
      <c r="E30" s="19" t="s">
        <v>34</v>
      </c>
      <c r="F30" s="5"/>
      <c r="G30" s="5"/>
      <c r="H30" s="5"/>
      <c r="I30" s="5"/>
      <c r="J30" s="5"/>
      <c r="K30" s="5"/>
      <c r="L30" s="5"/>
    </row>
    <row r="31" spans="1:12" ht="20.100000000000001" customHeight="1">
      <c r="A31" s="5"/>
      <c r="B31" s="5">
        <v>17</v>
      </c>
      <c r="C31" s="11" t="s">
        <v>35</v>
      </c>
      <c r="D31" s="65"/>
      <c r="E31" s="19" t="s">
        <v>36</v>
      </c>
      <c r="F31" s="5"/>
      <c r="G31" s="5"/>
      <c r="H31" s="5"/>
      <c r="I31" s="5"/>
      <c r="J31" s="5"/>
      <c r="K31" s="5"/>
      <c r="L31" s="5"/>
    </row>
    <row r="32" spans="1:12" ht="20.100000000000001" customHeight="1">
      <c r="A32" s="5"/>
      <c r="B32" s="5">
        <v>18</v>
      </c>
      <c r="C32" s="11" t="s">
        <v>37</v>
      </c>
      <c r="D32" s="65"/>
      <c r="E32" s="19" t="s">
        <v>19</v>
      </c>
      <c r="F32" s="5"/>
      <c r="G32" s="5"/>
      <c r="H32" s="5"/>
      <c r="I32" s="5"/>
      <c r="J32" s="5"/>
      <c r="K32" s="5"/>
      <c r="L32" s="5"/>
    </row>
    <row r="33" spans="1:12" ht="20.100000000000001" customHeight="1">
      <c r="A33" s="5"/>
      <c r="B33" s="5">
        <v>19</v>
      </c>
      <c r="C33" s="11" t="s">
        <v>38</v>
      </c>
      <c r="D33" s="65"/>
      <c r="E33" s="19" t="s">
        <v>19</v>
      </c>
      <c r="F33" s="5"/>
      <c r="G33" s="5"/>
      <c r="H33" s="5"/>
      <c r="I33" s="5"/>
      <c r="J33" s="5"/>
      <c r="K33" s="5"/>
      <c r="L33" s="5"/>
    </row>
    <row r="34" spans="1:12" ht="20.100000000000001" customHeight="1">
      <c r="A34" s="5"/>
      <c r="B34" s="5">
        <v>20</v>
      </c>
      <c r="C34" s="11" t="s">
        <v>39</v>
      </c>
      <c r="D34" s="65"/>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65"/>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66"/>
      <c r="E42" s="5" t="s">
        <v>46</v>
      </c>
      <c r="F42" s="5"/>
      <c r="G42" s="5"/>
      <c r="H42" s="5"/>
      <c r="I42" s="5"/>
      <c r="J42" s="5"/>
      <c r="K42" s="5"/>
      <c r="L42" s="5"/>
    </row>
    <row r="43" spans="1:12" ht="20.100000000000001" customHeight="1">
      <c r="A43" s="5"/>
      <c r="B43" s="5">
        <v>25</v>
      </c>
      <c r="C43" s="11" t="s">
        <v>47</v>
      </c>
      <c r="D43" s="66"/>
      <c r="E43" s="5" t="s">
        <v>19</v>
      </c>
      <c r="F43" s="5"/>
      <c r="G43" s="5"/>
      <c r="H43" s="5"/>
      <c r="I43" s="5"/>
      <c r="J43" s="5"/>
      <c r="K43" s="5"/>
      <c r="L43" s="5"/>
    </row>
    <row r="44" spans="1:12" ht="20.100000000000001" customHeight="1">
      <c r="A44" s="5"/>
      <c r="B44" s="5">
        <v>26</v>
      </c>
      <c r="C44" s="11" t="s">
        <v>48</v>
      </c>
      <c r="D44" s="66"/>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82"/>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67"/>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66"/>
      <c r="E55" s="5" t="s">
        <v>59</v>
      </c>
      <c r="F55" s="5"/>
      <c r="G55" s="5"/>
      <c r="H55" s="5"/>
      <c r="I55" s="5"/>
      <c r="J55" s="5"/>
      <c r="K55" s="5"/>
      <c r="L55" s="5"/>
    </row>
    <row r="56" spans="1:12" ht="20.100000000000001" customHeight="1">
      <c r="A56" s="5"/>
      <c r="B56" s="5">
        <v>35</v>
      </c>
      <c r="C56" s="11" t="s">
        <v>60</v>
      </c>
      <c r="D56" s="68"/>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66"/>
      <c r="E58" s="5" t="s">
        <v>59</v>
      </c>
      <c r="F58" s="5"/>
      <c r="G58" s="5"/>
      <c r="H58" s="5"/>
      <c r="I58" s="5"/>
      <c r="J58" s="5"/>
      <c r="K58" s="5"/>
      <c r="L58" s="5"/>
    </row>
    <row r="59" spans="1:12" ht="20.100000000000001" customHeight="1">
      <c r="A59" s="5"/>
      <c r="B59" s="5">
        <v>38</v>
      </c>
      <c r="C59" s="11" t="s">
        <v>63</v>
      </c>
      <c r="D59" s="68"/>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66"/>
      <c r="E61" s="5" t="s">
        <v>59</v>
      </c>
      <c r="F61" s="5"/>
      <c r="G61" s="5"/>
      <c r="H61" s="5"/>
      <c r="I61" s="5"/>
      <c r="J61" s="5"/>
      <c r="K61" s="5"/>
      <c r="L61" s="5"/>
    </row>
    <row r="62" spans="1:12" ht="20.100000000000001" customHeight="1">
      <c r="A62" s="5"/>
      <c r="B62" s="5">
        <v>41</v>
      </c>
      <c r="C62" s="11" t="s">
        <v>66</v>
      </c>
      <c r="D62" s="68"/>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92"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93"/>
      <c r="E68" s="93"/>
      <c r="F68" s="93"/>
      <c r="G68" s="93"/>
      <c r="H68" s="93"/>
      <c r="I68" s="93"/>
      <c r="J68" s="93"/>
      <c r="K68" s="5"/>
      <c r="L68" s="5"/>
    </row>
    <row r="69" spans="1:12" ht="20.100000000000001" customHeight="1">
      <c r="A69" s="5"/>
      <c r="B69" s="5"/>
      <c r="C69" s="93"/>
      <c r="D69" s="93"/>
      <c r="E69" s="93"/>
      <c r="F69" s="93"/>
      <c r="G69" s="93"/>
      <c r="H69" s="93"/>
      <c r="I69" s="93"/>
      <c r="J69" s="93"/>
      <c r="K69" s="5"/>
      <c r="L69" s="5"/>
    </row>
    <row r="70" spans="1:12" ht="20.100000000000001" customHeight="1">
      <c r="A70" s="5"/>
      <c r="B70" s="5"/>
      <c r="C70" s="94"/>
      <c r="D70" s="94"/>
      <c r="E70" s="94"/>
      <c r="F70" s="94"/>
      <c r="G70" s="94"/>
      <c r="H70" s="94"/>
      <c r="I70" s="94"/>
      <c r="J70" s="94"/>
      <c r="K70" s="5"/>
      <c r="L70" s="5"/>
    </row>
    <row r="71" spans="1:12" ht="200.1" customHeight="1">
      <c r="A71" s="5"/>
      <c r="B71" s="5">
        <v>44</v>
      </c>
      <c r="C71" s="91" t="s">
        <v>70</v>
      </c>
      <c r="D71" s="91"/>
      <c r="E71" s="91"/>
      <c r="F71" s="91"/>
      <c r="G71" s="91"/>
      <c r="H71" s="91"/>
      <c r="I71" s="91"/>
      <c r="J71" s="91"/>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73" t="s">
        <v>78</v>
      </c>
      <c r="K74" s="78" t="s">
        <v>79</v>
      </c>
      <c r="L74" s="76"/>
    </row>
    <row r="75" spans="1:12" ht="30" customHeight="1">
      <c r="A75" s="5">
        <f>B71+1</f>
        <v>45</v>
      </c>
      <c r="B75" s="11" t="s">
        <v>80</v>
      </c>
      <c r="C75" s="61"/>
      <c r="D75" s="61"/>
      <c r="E75" s="69"/>
      <c r="F75" s="63">
        <v>1000000</v>
      </c>
      <c r="G75" s="25">
        <f>IF($D$22="リース",ROUNDDOWN(IF(J89&lt;4,I89*J89/7,I89*$F$22),-3),IF(F75&lt;500000,"←事業費50万円以上が対象",ROUNDDOWN(IF(VALUE(LEFT($D$13,1))=1,MIN(F75/1.1*$F$22,MAX(F75/1.1-SUM(I75:J75),0)),MIN(F75*$F$22,MAX(F75-SUM(I75:J75),0))),-3)))</f>
        <v>272000</v>
      </c>
      <c r="H75" s="70"/>
      <c r="I75" s="71"/>
      <c r="J75" s="74"/>
      <c r="K75" s="77">
        <f>IF(AND(VALUE(LEFT($D$13))=1,$D$22="購入"),IF(F75&lt;500000,"",F75/1.1*0.1),"")</f>
        <v>90909.090909090912</v>
      </c>
      <c r="L75" s="79">
        <f>IF(AND(VALUE(LEFT($D$13))=1,$D$22="購入"),IF(F75&lt;500000,"",G75*0.1),"")</f>
        <v>27200</v>
      </c>
    </row>
    <row r="76" spans="1:12" ht="30" customHeight="1">
      <c r="A76" s="5">
        <f>A75+1</f>
        <v>46</v>
      </c>
      <c r="B76" s="11" t="s">
        <v>81</v>
      </c>
      <c r="C76" s="61"/>
      <c r="D76" s="61"/>
      <c r="E76" s="69"/>
      <c r="F76" s="63">
        <v>2000000</v>
      </c>
      <c r="G76" s="25">
        <f t="shared" ref="G76:G84" si="0">IF($D$22="リース",ROUNDDOWN(IF(J90&lt;4,I90*J90/7,I90*$F$22),-3),IF(F76&lt;500000,"←事業費50万円以上が対象",ROUNDDOWN(IF(VALUE(LEFT($D$13,1))=1,MIN(F76/1.1*$F$22,MAX(F76/1.1-SUM(I76:J76),0)),MIN(F76*$F$22,MAX(F76-SUM(I76:J76),0))),-3)))</f>
        <v>545000</v>
      </c>
      <c r="H76" s="70"/>
      <c r="I76" s="71"/>
      <c r="J76" s="74"/>
      <c r="K76" s="77">
        <f t="shared" ref="K76:K84" si="1">IF(AND(VALUE(LEFT($D$13))=1,$D$22="購入"),IF(F76&lt;500000,"",F76/1.1*0.1),"")</f>
        <v>181818.18181818182</v>
      </c>
      <c r="L76" s="79">
        <f t="shared" ref="L76:L84" si="2">IF(AND(VALUE(LEFT($D$13))=1,$D$22="購入"),IF(F76&lt;500000,"",G76*0.1),"")</f>
        <v>54500</v>
      </c>
    </row>
    <row r="77" spans="1:12" ht="30" customHeight="1">
      <c r="A77" s="5">
        <f t="shared" ref="A77:A84" si="3">A76+1</f>
        <v>47</v>
      </c>
      <c r="B77" s="11" t="s">
        <v>82</v>
      </c>
      <c r="C77" s="61"/>
      <c r="D77" s="61"/>
      <c r="E77" s="69"/>
      <c r="F77" s="63">
        <v>700000</v>
      </c>
      <c r="G77" s="25">
        <f t="shared" si="0"/>
        <v>190000</v>
      </c>
      <c r="H77" s="70"/>
      <c r="I77" s="71"/>
      <c r="J77" s="74"/>
      <c r="K77" s="77">
        <f t="shared" si="1"/>
        <v>63636.36363636364</v>
      </c>
      <c r="L77" s="79">
        <f t="shared" si="2"/>
        <v>19000</v>
      </c>
    </row>
    <row r="78" spans="1:12" ht="30" customHeight="1">
      <c r="A78" s="5">
        <f t="shared" si="3"/>
        <v>48</v>
      </c>
      <c r="B78" s="11" t="s">
        <v>83</v>
      </c>
      <c r="C78" s="61"/>
      <c r="D78" s="61"/>
      <c r="E78" s="69"/>
      <c r="F78" s="63"/>
      <c r="G78" s="25" t="str">
        <f t="shared" si="0"/>
        <v>←事業費50万円以上が対象</v>
      </c>
      <c r="H78" s="70"/>
      <c r="I78" s="71"/>
      <c r="J78" s="74"/>
      <c r="K78" s="77" t="str">
        <f t="shared" si="1"/>
        <v/>
      </c>
      <c r="L78" s="79" t="str">
        <f t="shared" si="2"/>
        <v/>
      </c>
    </row>
    <row r="79" spans="1:12" ht="30" customHeight="1">
      <c r="A79" s="5">
        <f t="shared" si="3"/>
        <v>49</v>
      </c>
      <c r="B79" s="11" t="s">
        <v>84</v>
      </c>
      <c r="C79" s="61"/>
      <c r="D79" s="61"/>
      <c r="E79" s="69"/>
      <c r="F79" s="63"/>
      <c r="G79" s="25" t="str">
        <f t="shared" si="0"/>
        <v>←事業費50万円以上が対象</v>
      </c>
      <c r="H79" s="70"/>
      <c r="I79" s="71"/>
      <c r="J79" s="74"/>
      <c r="K79" s="77" t="str">
        <f t="shared" si="1"/>
        <v/>
      </c>
      <c r="L79" s="79" t="str">
        <f t="shared" si="2"/>
        <v/>
      </c>
    </row>
    <row r="80" spans="1:12" ht="30" customHeight="1">
      <c r="A80" s="5">
        <f t="shared" si="3"/>
        <v>50</v>
      </c>
      <c r="B80" s="11" t="s">
        <v>85</v>
      </c>
      <c r="C80" s="61"/>
      <c r="D80" s="61"/>
      <c r="E80" s="69"/>
      <c r="F80" s="63"/>
      <c r="G80" s="25" t="str">
        <f t="shared" si="0"/>
        <v>←事業費50万円以上が対象</v>
      </c>
      <c r="H80" s="70"/>
      <c r="I80" s="71"/>
      <c r="J80" s="74"/>
      <c r="K80" s="77" t="str">
        <f t="shared" si="1"/>
        <v/>
      </c>
      <c r="L80" s="79" t="str">
        <f t="shared" si="2"/>
        <v/>
      </c>
    </row>
    <row r="81" spans="1:12" ht="30" customHeight="1">
      <c r="A81" s="5">
        <f t="shared" si="3"/>
        <v>51</v>
      </c>
      <c r="B81" s="11" t="s">
        <v>86</v>
      </c>
      <c r="C81" s="61"/>
      <c r="D81" s="61"/>
      <c r="E81" s="69"/>
      <c r="F81" s="63"/>
      <c r="G81" s="25" t="str">
        <f t="shared" si="0"/>
        <v>←事業費50万円以上が対象</v>
      </c>
      <c r="H81" s="70"/>
      <c r="I81" s="71"/>
      <c r="J81" s="74"/>
      <c r="K81" s="77" t="str">
        <f t="shared" si="1"/>
        <v/>
      </c>
      <c r="L81" s="79" t="str">
        <f t="shared" si="2"/>
        <v/>
      </c>
    </row>
    <row r="82" spans="1:12" ht="30" customHeight="1">
      <c r="A82" s="5">
        <f t="shared" si="3"/>
        <v>52</v>
      </c>
      <c r="B82" s="11" t="s">
        <v>87</v>
      </c>
      <c r="C82" s="61"/>
      <c r="D82" s="61"/>
      <c r="E82" s="69"/>
      <c r="F82" s="63"/>
      <c r="G82" s="25" t="str">
        <f t="shared" si="0"/>
        <v>←事業費50万円以上が対象</v>
      </c>
      <c r="H82" s="70"/>
      <c r="I82" s="71"/>
      <c r="J82" s="74"/>
      <c r="K82" s="77" t="str">
        <f t="shared" si="1"/>
        <v/>
      </c>
      <c r="L82" s="79" t="str">
        <f t="shared" si="2"/>
        <v/>
      </c>
    </row>
    <row r="83" spans="1:12" ht="30" customHeight="1">
      <c r="A83" s="5">
        <f t="shared" si="3"/>
        <v>53</v>
      </c>
      <c r="B83" s="11" t="s">
        <v>88</v>
      </c>
      <c r="C83" s="61"/>
      <c r="D83" s="61"/>
      <c r="E83" s="69"/>
      <c r="F83" s="63"/>
      <c r="G83" s="25" t="str">
        <f t="shared" si="0"/>
        <v>←事業費50万円以上が対象</v>
      </c>
      <c r="H83" s="70"/>
      <c r="I83" s="71"/>
      <c r="J83" s="74"/>
      <c r="K83" s="77" t="str">
        <f t="shared" si="1"/>
        <v/>
      </c>
      <c r="L83" s="79" t="str">
        <f t="shared" si="2"/>
        <v/>
      </c>
    </row>
    <row r="84" spans="1:12" ht="30" customHeight="1">
      <c r="A84" s="5">
        <f t="shared" si="3"/>
        <v>54</v>
      </c>
      <c r="B84" s="11" t="s">
        <v>89</v>
      </c>
      <c r="C84" s="61"/>
      <c r="D84" s="61"/>
      <c r="E84" s="69"/>
      <c r="F84" s="63"/>
      <c r="G84" s="25" t="str">
        <f t="shared" si="0"/>
        <v>←事業費50万円以上が対象</v>
      </c>
      <c r="H84" s="70"/>
      <c r="I84" s="71"/>
      <c r="J84" s="74"/>
      <c r="K84" s="77" t="str">
        <f t="shared" si="1"/>
        <v/>
      </c>
      <c r="L84" s="79"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75">
        <f>IF(VALUE(LEFT($D$13,1))=1,SUM(K75:K84),"")</f>
        <v>336363.63636363635</v>
      </c>
      <c r="L85" s="75">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61"/>
      <c r="D89" s="61"/>
      <c r="E89" s="72">
        <v>46235</v>
      </c>
      <c r="F89" s="72">
        <v>46245</v>
      </c>
      <c r="G89" s="61" t="s">
        <v>99</v>
      </c>
      <c r="H89" s="72">
        <v>46266</v>
      </c>
      <c r="I89" s="33">
        <f>IF($D$22="リース",F75/1.1,0)</f>
        <v>0</v>
      </c>
      <c r="J89" s="61">
        <v>2</v>
      </c>
      <c r="K89" s="5"/>
      <c r="L89" s="5"/>
    </row>
    <row r="90" spans="1:12" ht="30" customHeight="1">
      <c r="A90" s="5">
        <f>A89+1</f>
        <v>56</v>
      </c>
      <c r="B90" s="11" t="s">
        <v>81</v>
      </c>
      <c r="C90" s="61"/>
      <c r="D90" s="61"/>
      <c r="E90" s="72"/>
      <c r="F90" s="72"/>
      <c r="G90" s="61"/>
      <c r="H90" s="72"/>
      <c r="I90" s="33">
        <f t="shared" ref="I90:I98" si="5">IF($D$22="リース",F76/1.1,0)</f>
        <v>0</v>
      </c>
      <c r="J90" s="61">
        <v>1.8</v>
      </c>
      <c r="K90" s="5"/>
      <c r="L90" s="5"/>
    </row>
    <row r="91" spans="1:12" ht="30" customHeight="1">
      <c r="A91" s="5">
        <f t="shared" ref="A91:A98" si="6">A90+1</f>
        <v>57</v>
      </c>
      <c r="B91" s="11" t="s">
        <v>82</v>
      </c>
      <c r="C91" s="61"/>
      <c r="D91" s="61"/>
      <c r="E91" s="72"/>
      <c r="F91" s="72"/>
      <c r="G91" s="61"/>
      <c r="H91" s="72"/>
      <c r="I91" s="33">
        <f t="shared" si="5"/>
        <v>0</v>
      </c>
      <c r="J91" s="61">
        <v>3</v>
      </c>
      <c r="K91" s="5"/>
      <c r="L91" s="5"/>
    </row>
    <row r="92" spans="1:12" ht="30" customHeight="1">
      <c r="A92" s="5">
        <f t="shared" si="6"/>
        <v>58</v>
      </c>
      <c r="B92" s="11" t="s">
        <v>83</v>
      </c>
      <c r="C92" s="61"/>
      <c r="D92" s="61"/>
      <c r="E92" s="72"/>
      <c r="F92" s="72"/>
      <c r="G92" s="61"/>
      <c r="H92" s="72"/>
      <c r="I92" s="33">
        <f t="shared" si="5"/>
        <v>0</v>
      </c>
      <c r="J92" s="61"/>
      <c r="K92" s="5"/>
      <c r="L92" s="5"/>
    </row>
    <row r="93" spans="1:12" ht="30" customHeight="1">
      <c r="A93" s="5">
        <f t="shared" si="6"/>
        <v>59</v>
      </c>
      <c r="B93" s="11" t="s">
        <v>84</v>
      </c>
      <c r="C93" s="61"/>
      <c r="D93" s="61"/>
      <c r="E93" s="72"/>
      <c r="F93" s="72"/>
      <c r="G93" s="61"/>
      <c r="H93" s="72"/>
      <c r="I93" s="33">
        <f t="shared" si="5"/>
        <v>0</v>
      </c>
      <c r="J93" s="61"/>
      <c r="K93" s="5"/>
      <c r="L93" s="5"/>
    </row>
    <row r="94" spans="1:12" ht="30" customHeight="1">
      <c r="A94" s="5">
        <f t="shared" si="6"/>
        <v>60</v>
      </c>
      <c r="B94" s="11" t="s">
        <v>85</v>
      </c>
      <c r="C94" s="61"/>
      <c r="D94" s="61"/>
      <c r="E94" s="72"/>
      <c r="F94" s="72"/>
      <c r="G94" s="61"/>
      <c r="H94" s="72"/>
      <c r="I94" s="33">
        <f t="shared" si="5"/>
        <v>0</v>
      </c>
      <c r="J94" s="61"/>
      <c r="K94" s="5"/>
      <c r="L94" s="5"/>
    </row>
    <row r="95" spans="1:12" ht="30" customHeight="1">
      <c r="A95" s="5">
        <f t="shared" si="6"/>
        <v>61</v>
      </c>
      <c r="B95" s="11" t="s">
        <v>86</v>
      </c>
      <c r="C95" s="61"/>
      <c r="D95" s="61"/>
      <c r="E95" s="72"/>
      <c r="F95" s="72"/>
      <c r="G95" s="61"/>
      <c r="H95" s="72"/>
      <c r="I95" s="33">
        <f t="shared" si="5"/>
        <v>0</v>
      </c>
      <c r="J95" s="61"/>
      <c r="K95" s="5"/>
      <c r="L95" s="5"/>
    </row>
    <row r="96" spans="1:12" ht="30" customHeight="1">
      <c r="A96" s="5">
        <f t="shared" si="6"/>
        <v>62</v>
      </c>
      <c r="B96" s="11" t="s">
        <v>87</v>
      </c>
      <c r="C96" s="61"/>
      <c r="D96" s="61"/>
      <c r="E96" s="72"/>
      <c r="F96" s="72"/>
      <c r="G96" s="61"/>
      <c r="H96" s="72"/>
      <c r="I96" s="33">
        <f t="shared" si="5"/>
        <v>0</v>
      </c>
      <c r="J96" s="61"/>
      <c r="K96" s="5"/>
      <c r="L96" s="5"/>
    </row>
    <row r="97" spans="1:12" ht="30" customHeight="1">
      <c r="A97" s="5">
        <f t="shared" si="6"/>
        <v>63</v>
      </c>
      <c r="B97" s="11" t="s">
        <v>88</v>
      </c>
      <c r="C97" s="61"/>
      <c r="D97" s="61"/>
      <c r="E97" s="72"/>
      <c r="F97" s="72"/>
      <c r="G97" s="61"/>
      <c r="H97" s="72"/>
      <c r="I97" s="33">
        <f t="shared" si="5"/>
        <v>0</v>
      </c>
      <c r="J97" s="61"/>
      <c r="K97" s="5"/>
      <c r="L97" s="5"/>
    </row>
    <row r="98" spans="1:12" ht="30" customHeight="1">
      <c r="A98" s="5">
        <f t="shared" si="6"/>
        <v>64</v>
      </c>
      <c r="B98" s="11" t="s">
        <v>89</v>
      </c>
      <c r="C98" s="61"/>
      <c r="D98" s="61"/>
      <c r="E98" s="72"/>
      <c r="F98" s="72"/>
      <c r="G98" s="61"/>
      <c r="H98" s="72"/>
      <c r="I98" s="33">
        <f t="shared" si="5"/>
        <v>0</v>
      </c>
      <c r="J98" s="61"/>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42" fitToHeight="0" orientation="portrait"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5" workbookViewId="0">
      <selection activeCell="G10" sqref="G10"/>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90" t="s">
        <v>100</v>
      </c>
      <c r="B1" s="90"/>
      <c r="C1" s="90"/>
      <c r="D1" s="90"/>
      <c r="E1" s="90"/>
      <c r="F1" s="90"/>
      <c r="G1" s="5"/>
    </row>
    <row r="2" spans="1:15" ht="20.100000000000001" customHeight="1">
      <c r="A2" s="5"/>
      <c r="B2" s="5"/>
      <c r="C2" s="7"/>
      <c r="D2" s="5"/>
      <c r="E2" s="5"/>
      <c r="F2" s="5"/>
      <c r="G2" s="5"/>
    </row>
    <row r="3" spans="1:15" ht="20.100000000000001" customHeight="1">
      <c r="A3" s="5"/>
      <c r="B3" s="34" t="s">
        <v>101</v>
      </c>
      <c r="C3" s="35"/>
      <c r="D3" s="5"/>
      <c r="E3" s="5"/>
      <c r="F3" s="5"/>
      <c r="G3" s="5"/>
    </row>
    <row r="4" spans="1:15" ht="20.100000000000001" customHeight="1">
      <c r="A4" s="5"/>
      <c r="B4" s="10"/>
      <c r="C4" s="5"/>
      <c r="D4" s="5"/>
      <c r="E4" s="5"/>
      <c r="F4" s="5"/>
      <c r="G4" s="5"/>
    </row>
    <row r="5" spans="1:15" s="38" customFormat="1" ht="20.100000000000001" customHeight="1">
      <c r="A5" s="36"/>
      <c r="B5" s="36"/>
      <c r="C5" s="37" t="s">
        <v>102</v>
      </c>
      <c r="D5" s="36"/>
      <c r="E5" s="36"/>
      <c r="F5" s="36"/>
      <c r="G5" s="36"/>
    </row>
    <row r="6" spans="1:15" s="38" customFormat="1" ht="20.100000000000001" customHeight="1">
      <c r="A6" s="36"/>
      <c r="B6" s="36"/>
      <c r="C6" s="37" t="s">
        <v>103</v>
      </c>
      <c r="D6" s="36"/>
      <c r="E6" s="36"/>
      <c r="F6" s="36"/>
      <c r="G6" s="36"/>
    </row>
    <row r="7" spans="1:15" s="38" customFormat="1" ht="39.950000000000003" customHeight="1">
      <c r="A7" s="36"/>
      <c r="B7" s="36"/>
      <c r="C7" s="39" t="s">
        <v>104</v>
      </c>
      <c r="D7" s="40" t="str">
        <f>'入力票1(要望調査）'!$D$24</f>
        <v>3 労働生産性の3％以上の向上</v>
      </c>
      <c r="E7" s="40">
        <f>'入力票1(要望調査）'!D29</f>
        <v>0</v>
      </c>
      <c r="F7" s="36"/>
      <c r="G7" s="36"/>
    </row>
    <row r="8" spans="1:15" s="38" customFormat="1" ht="50.1" customHeight="1">
      <c r="A8" s="36"/>
      <c r="B8" s="36"/>
      <c r="C8" s="37"/>
      <c r="D8" s="36"/>
      <c r="E8" s="36"/>
      <c r="F8" s="36" t="s">
        <v>105</v>
      </c>
      <c r="G8" s="41"/>
    </row>
    <row r="9" spans="1:15" ht="39.950000000000003" customHeight="1">
      <c r="A9" s="5"/>
      <c r="B9" s="5">
        <v>63</v>
      </c>
      <c r="C9" s="42" t="s">
        <v>106</v>
      </c>
      <c r="D9" s="11" t="str">
        <f>IF(ISNUMBER(FIND("経営面積",$D$7)),"経営面積の拡大面積","")</f>
        <v/>
      </c>
      <c r="E9" s="43"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44"/>
      <c r="D10" s="11" t="str">
        <f>IF(ISNUMBER(FIND("経営面積",$D$7)),"経営面積の拡大率","")</f>
        <v/>
      </c>
      <c r="E10" s="45"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42" t="s">
        <v>109</v>
      </c>
      <c r="D11" s="11" t="str">
        <f>IF(ISNUMBER(FIND("付加価値",$D$7)),"付加価値額の拡大率","")</f>
        <v/>
      </c>
      <c r="E11" s="45"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44"/>
      <c r="D12" s="11" t="str">
        <f>IF(ISNUMBER(FIND("付加価値",$D$7)),"付加価値額の拡大額","")</f>
        <v/>
      </c>
      <c r="E12" s="46"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42" t="s">
        <v>111</v>
      </c>
      <c r="D13" s="11" t="str">
        <f>IF(ISNUMBER(FIND("生産性",$D$7)),"労働生産性の向上","")</f>
        <v>労働生産性の向上</v>
      </c>
      <c r="E13" s="45"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44"/>
      <c r="D14" s="11" t="str">
        <f>IF(ISNUMBER(FIND("生産性",$D$7)),"付加価値の拡大額","")</f>
        <v>付加価値の拡大額</v>
      </c>
      <c r="E14" s="47">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48" t="s">
        <v>112</v>
      </c>
      <c r="E15" s="5"/>
      <c r="F15" s="49"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48"/>
      <c r="G16" s="5"/>
    </row>
    <row r="17" spans="1:7" s="38" customFormat="1" ht="19.5" customHeight="1">
      <c r="A17" s="36"/>
      <c r="B17" s="36"/>
      <c r="C17" s="37" t="s">
        <v>113</v>
      </c>
      <c r="D17" s="36"/>
      <c r="E17" s="36"/>
      <c r="F17" s="36"/>
      <c r="G17" s="36"/>
    </row>
    <row r="18" spans="1:7" s="38" customFormat="1" ht="50.1" customHeight="1">
      <c r="A18" s="36"/>
      <c r="B18" s="36"/>
      <c r="C18" s="96" t="s">
        <v>114</v>
      </c>
      <c r="D18" s="96"/>
      <c r="E18" s="80" t="s">
        <v>115</v>
      </c>
      <c r="F18" s="36" t="s">
        <v>105</v>
      </c>
      <c r="G18" s="50" t="s">
        <v>116</v>
      </c>
    </row>
    <row r="19" spans="1:7" ht="30" customHeight="1">
      <c r="A19" s="5"/>
      <c r="B19" s="5">
        <v>70</v>
      </c>
      <c r="C19" s="51" t="s">
        <v>117</v>
      </c>
      <c r="D19" s="12" t="s">
        <v>118</v>
      </c>
      <c r="E19" s="81"/>
      <c r="F19" s="11">
        <f>IF(E19="✔",G19,0)</f>
        <v>0</v>
      </c>
      <c r="G19" s="5">
        <v>1</v>
      </c>
    </row>
    <row r="20" spans="1:7" ht="30" customHeight="1">
      <c r="A20" s="5"/>
      <c r="B20" s="5">
        <v>71</v>
      </c>
      <c r="C20" s="52"/>
      <c r="D20" s="12" t="s">
        <v>119</v>
      </c>
      <c r="E20" s="81"/>
      <c r="F20" s="11">
        <f t="shared" ref="F20:F24" si="0">IF(E20="✔",G20,0)</f>
        <v>0</v>
      </c>
      <c r="G20" s="5">
        <v>1</v>
      </c>
    </row>
    <row r="21" spans="1:7" ht="50.1" customHeight="1">
      <c r="A21" s="5"/>
      <c r="B21" s="5">
        <v>72</v>
      </c>
      <c r="C21" s="53"/>
      <c r="D21" s="12" t="s">
        <v>120</v>
      </c>
      <c r="E21" s="81"/>
      <c r="F21" s="11">
        <f t="shared" si="0"/>
        <v>0</v>
      </c>
      <c r="G21" s="5">
        <v>1</v>
      </c>
    </row>
    <row r="22" spans="1:7" ht="30" customHeight="1">
      <c r="A22" s="5"/>
      <c r="B22" s="5">
        <v>73</v>
      </c>
      <c r="C22" s="18" t="s">
        <v>121</v>
      </c>
      <c r="D22" s="12" t="s">
        <v>122</v>
      </c>
      <c r="E22" s="81"/>
      <c r="F22" s="11">
        <f t="shared" si="0"/>
        <v>0</v>
      </c>
      <c r="G22" s="5">
        <v>3</v>
      </c>
    </row>
    <row r="23" spans="1:7" ht="30" customHeight="1">
      <c r="A23" s="5"/>
      <c r="B23" s="5">
        <v>74</v>
      </c>
      <c r="C23" s="51" t="s">
        <v>123</v>
      </c>
      <c r="D23" s="54" t="s">
        <v>124</v>
      </c>
      <c r="E23" s="81"/>
      <c r="F23" s="11">
        <f t="shared" si="0"/>
        <v>0</v>
      </c>
      <c r="G23" s="5">
        <v>1</v>
      </c>
    </row>
    <row r="24" spans="1:7" ht="30" customHeight="1">
      <c r="A24" s="5"/>
      <c r="B24" s="5">
        <v>75</v>
      </c>
      <c r="C24" s="53"/>
      <c r="D24" s="55" t="s">
        <v>125</v>
      </c>
      <c r="E24" s="81"/>
      <c r="F24" s="11">
        <f t="shared" si="0"/>
        <v>0</v>
      </c>
      <c r="G24" s="5">
        <v>2</v>
      </c>
    </row>
    <row r="25" spans="1:7" ht="22.5" customHeight="1">
      <c r="A25" s="5"/>
      <c r="B25" s="5">
        <v>76</v>
      </c>
      <c r="C25" s="51" t="s">
        <v>126</v>
      </c>
      <c r="D25" s="56" t="s">
        <v>127</v>
      </c>
      <c r="E25" s="24"/>
      <c r="F25" s="42">
        <f>IF(OR(E26="✔",E27="✔",E28="✔"),G25,0)</f>
        <v>0</v>
      </c>
      <c r="G25" s="5">
        <v>3</v>
      </c>
    </row>
    <row r="26" spans="1:7" ht="39.950000000000003" customHeight="1">
      <c r="A26" s="5"/>
      <c r="B26" s="5"/>
      <c r="C26" s="52"/>
      <c r="D26" s="54" t="s">
        <v>128</v>
      </c>
      <c r="E26" s="81"/>
      <c r="F26" s="57"/>
      <c r="G26" s="5"/>
    </row>
    <row r="27" spans="1:7" ht="30" customHeight="1">
      <c r="A27" s="5"/>
      <c r="B27" s="5"/>
      <c r="C27" s="52"/>
      <c r="D27" s="54" t="s">
        <v>129</v>
      </c>
      <c r="E27" s="81"/>
      <c r="F27" s="57"/>
      <c r="G27" s="5"/>
    </row>
    <row r="28" spans="1:7" ht="30" customHeight="1">
      <c r="A28" s="5"/>
      <c r="B28" s="5"/>
      <c r="C28" s="44"/>
      <c r="D28" s="55" t="s">
        <v>130</v>
      </c>
      <c r="E28" s="81"/>
      <c r="F28" s="44"/>
      <c r="G28" s="5"/>
    </row>
    <row r="29" spans="1:7" ht="30" customHeight="1">
      <c r="A29" s="5"/>
      <c r="B29" s="5">
        <v>77</v>
      </c>
      <c r="C29" s="42" t="s">
        <v>131</v>
      </c>
      <c r="D29" s="12" t="s">
        <v>132</v>
      </c>
      <c r="E29" s="81"/>
      <c r="F29" s="11">
        <f t="shared" ref="F29:F31" si="1">IF(E29="✔",G29,0)</f>
        <v>0</v>
      </c>
      <c r="G29" s="5">
        <v>1</v>
      </c>
    </row>
    <row r="30" spans="1:7" ht="30" customHeight="1">
      <c r="A30" s="5"/>
      <c r="B30" s="5">
        <v>78</v>
      </c>
      <c r="C30" s="57"/>
      <c r="D30" s="12" t="s">
        <v>133</v>
      </c>
      <c r="E30" s="81"/>
      <c r="F30" s="11">
        <f t="shared" si="1"/>
        <v>0</v>
      </c>
      <c r="G30" s="5">
        <v>1</v>
      </c>
    </row>
    <row r="31" spans="1:7" ht="30" customHeight="1">
      <c r="A31" s="5"/>
      <c r="B31" s="5">
        <v>79</v>
      </c>
      <c r="C31" s="44"/>
      <c r="D31" s="12" t="s">
        <v>134</v>
      </c>
      <c r="E31" s="81"/>
      <c r="F31" s="11">
        <f t="shared" si="1"/>
        <v>0</v>
      </c>
      <c r="G31" s="5">
        <v>1</v>
      </c>
    </row>
    <row r="32" spans="1:7" ht="20.100000000000001" customHeight="1">
      <c r="A32" s="5"/>
      <c r="B32" s="10">
        <v>80</v>
      </c>
      <c r="C32" s="5"/>
      <c r="D32" s="48" t="s">
        <v>135</v>
      </c>
      <c r="E32" s="5"/>
      <c r="F32" s="49">
        <f>SUM(F19:F31)</f>
        <v>0</v>
      </c>
      <c r="G32" s="5"/>
    </row>
    <row r="33" spans="1:7" ht="20.100000000000001" customHeight="1" thickBot="1">
      <c r="A33" s="5"/>
      <c r="B33" s="5"/>
      <c r="C33" s="5"/>
      <c r="D33" s="5"/>
      <c r="E33" s="5"/>
      <c r="F33" s="5"/>
      <c r="G33" s="5"/>
    </row>
    <row r="34" spans="1:7" ht="20.100000000000001" customHeight="1" thickBot="1">
      <c r="A34" s="5"/>
      <c r="B34" s="5">
        <v>81</v>
      </c>
      <c r="C34" s="5"/>
      <c r="D34" s="58" t="s">
        <v>136</v>
      </c>
      <c r="E34" s="59"/>
      <c r="F34" s="60" t="e">
        <f>SUM(F32,F15)</f>
        <v>#DIV/0!</v>
      </c>
      <c r="G34" s="5"/>
    </row>
    <row r="35" spans="1:7" ht="20.100000000000001" customHeight="1">
      <c r="A35" s="5"/>
      <c r="B35" s="5"/>
      <c r="C35" s="5"/>
      <c r="D35" s="5"/>
      <c r="E35" s="5"/>
      <c r="F35" s="5"/>
      <c r="G35" s="5"/>
    </row>
    <row r="36" spans="1:7" s="38" customFormat="1" ht="32.25" customHeight="1">
      <c r="A36" s="36"/>
      <c r="B36" s="95" t="s">
        <v>137</v>
      </c>
      <c r="C36" s="95"/>
      <c r="D36" s="95"/>
      <c r="E36" s="95"/>
      <c r="F36" s="95"/>
      <c r="G36" s="36"/>
    </row>
    <row r="37" spans="1:7" s="38" customFormat="1" ht="27.75" customHeight="1">
      <c r="A37" s="36"/>
      <c r="B37" s="95" t="s">
        <v>138</v>
      </c>
      <c r="C37" s="95"/>
      <c r="D37" s="95"/>
      <c r="E37" s="95"/>
      <c r="F37" s="95"/>
      <c r="G37" s="36"/>
    </row>
    <row r="38" spans="1:7" s="38" customFormat="1" ht="27.75" customHeight="1">
      <c r="A38" s="36"/>
      <c r="B38" s="95" t="s">
        <v>139</v>
      </c>
      <c r="C38" s="95"/>
      <c r="D38" s="95"/>
      <c r="E38" s="95"/>
      <c r="F38" s="95"/>
      <c r="G38" s="36"/>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scale="59" fitToHeight="0" orientation="portrait"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topLeftCell="A16" zoomScaleNormal="100" workbookViewId="0">
      <selection activeCell="G27" sqref="G27"/>
    </sheetView>
  </sheetViews>
  <sheetFormatPr defaultRowHeight="20.100000000000001" customHeight="1"/>
  <cols>
    <col min="1" max="1" width="2" style="83" customWidth="1"/>
    <col min="2" max="3" width="3.625" style="83" customWidth="1"/>
    <col min="4" max="4" width="61.125" style="83" customWidth="1"/>
    <col min="5" max="5" width="2.625" style="83" customWidth="1"/>
    <col min="6" max="16384" width="9" style="83"/>
  </cols>
  <sheetData>
    <row r="1" spans="1:4" ht="20.100000000000001" customHeight="1">
      <c r="A1" s="83" t="s">
        <v>232</v>
      </c>
    </row>
    <row r="2" spans="1:4" ht="19.5" customHeight="1">
      <c r="A2" s="97" t="s">
        <v>233</v>
      </c>
      <c r="B2" s="97"/>
      <c r="C2" s="97"/>
      <c r="D2" s="97"/>
    </row>
    <row r="3" spans="1:4" ht="20.100000000000001" customHeight="1">
      <c r="D3" s="84"/>
    </row>
    <row r="4" spans="1:4" ht="20.100000000000001" customHeight="1">
      <c r="C4" s="85" t="s">
        <v>241</v>
      </c>
      <c r="D4" s="84"/>
    </row>
    <row r="5" spans="1:4" ht="20.100000000000001" customHeight="1">
      <c r="C5" s="85" t="s">
        <v>242</v>
      </c>
      <c r="D5" s="86"/>
    </row>
    <row r="6" spans="1:4" ht="20.100000000000001" customHeight="1">
      <c r="D6" s="84"/>
    </row>
    <row r="7" spans="1:4" ht="20.100000000000001" customHeight="1">
      <c r="B7" s="83" t="s">
        <v>234</v>
      </c>
      <c r="D7" s="84"/>
    </row>
    <row r="8" spans="1:4" ht="20.100000000000001" customHeight="1">
      <c r="C8" s="83" t="s">
        <v>235</v>
      </c>
      <c r="D8" s="84"/>
    </row>
    <row r="9" spans="1:4" ht="9" customHeight="1">
      <c r="D9" s="84"/>
    </row>
    <row r="10" spans="1:4" ht="63" customHeight="1">
      <c r="C10" s="81"/>
      <c r="D10" s="87" t="s">
        <v>236</v>
      </c>
    </row>
    <row r="11" spans="1:4" ht="20.100000000000001" customHeight="1">
      <c r="D11" s="84"/>
    </row>
    <row r="12" spans="1:4" ht="61.5" customHeight="1">
      <c r="C12" s="81"/>
      <c r="D12" s="88" t="s">
        <v>237</v>
      </c>
    </row>
    <row r="13" spans="1:4" ht="20.100000000000001" customHeight="1">
      <c r="B13" s="89"/>
    </row>
    <row r="14" spans="1:4" ht="43.5" customHeight="1">
      <c r="C14" s="81"/>
      <c r="D14" s="87" t="s">
        <v>238</v>
      </c>
    </row>
    <row r="15" spans="1:4" ht="20.100000000000001" customHeight="1">
      <c r="D15" s="84"/>
    </row>
    <row r="16" spans="1:4" ht="20.100000000000001" customHeight="1">
      <c r="B16" s="83" t="s">
        <v>239</v>
      </c>
      <c r="D16" s="84"/>
    </row>
    <row r="17" spans="3:4" ht="20.100000000000001" customHeight="1">
      <c r="C17" s="81"/>
      <c r="D17" s="87"/>
    </row>
    <row r="18" spans="3:4" ht="20.100000000000001" customHeight="1">
      <c r="C18" s="81"/>
      <c r="D18" s="87"/>
    </row>
    <row r="19" spans="3:4" ht="20.100000000000001" customHeight="1">
      <c r="C19" s="81"/>
      <c r="D19" s="87"/>
    </row>
    <row r="20" spans="3:4" ht="20.100000000000001" customHeight="1">
      <c r="C20" s="81"/>
      <c r="D20" s="87"/>
    </row>
    <row r="21" spans="3:4" ht="20.100000000000001" customHeight="1">
      <c r="C21" s="81"/>
      <c r="D21" s="87"/>
    </row>
    <row r="22" spans="3:4" ht="20.100000000000001" customHeight="1">
      <c r="C22" s="81"/>
      <c r="D22" s="87"/>
    </row>
    <row r="23" spans="3:4" ht="20.100000000000001" customHeight="1">
      <c r="C23" s="81"/>
      <c r="D23" s="87"/>
    </row>
    <row r="24" spans="3:4" ht="20.100000000000001" customHeight="1">
      <c r="C24" s="81"/>
      <c r="D24" s="87"/>
    </row>
    <row r="25" spans="3:4" ht="20.100000000000001" customHeight="1">
      <c r="C25" s="81"/>
      <c r="D25" s="87"/>
    </row>
    <row r="26" spans="3:4" ht="20.100000000000001" customHeight="1">
      <c r="C26" s="81"/>
      <c r="D26" s="87"/>
    </row>
    <row r="27" spans="3:4" ht="20.100000000000001" customHeight="1">
      <c r="C27" s="81"/>
      <c r="D27" s="87"/>
    </row>
    <row r="28" spans="3:4" ht="43.5" customHeight="1">
      <c r="C28" s="98" t="s">
        <v>240</v>
      </c>
      <c r="D28" s="98"/>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142</v>
      </c>
      <c r="C1" s="1"/>
      <c r="E1">
        <v>1</v>
      </c>
      <c r="F1" t="s">
        <v>143</v>
      </c>
      <c r="G1" s="3" t="str">
        <f>CONCATENATE(E1," ",F1)</f>
        <v>1 水田作</v>
      </c>
      <c r="I1" t="s">
        <v>27</v>
      </c>
      <c r="Q1" t="s">
        <v>144</v>
      </c>
      <c r="U1" t="s">
        <v>145</v>
      </c>
      <c r="AF1" t="s">
        <v>105</v>
      </c>
    </row>
    <row r="2" spans="2:51">
      <c r="B2" t="s">
        <v>146</v>
      </c>
      <c r="C2" t="s">
        <v>147</v>
      </c>
      <c r="E2">
        <v>2</v>
      </c>
      <c r="F2" t="s">
        <v>148</v>
      </c>
      <c r="G2" s="3" t="str">
        <f t="shared" ref="G2:G14" si="0">CONCATENATE(E2," ",F2)</f>
        <v>2 畑作</v>
      </c>
      <c r="I2">
        <v>1</v>
      </c>
      <c r="J2" t="s">
        <v>149</v>
      </c>
      <c r="K2" s="3" t="str">
        <f>CONCATENATE(I2," ",J2)</f>
        <v>1 経営面積の３割又は４ha以上の拡大</v>
      </c>
      <c r="M2">
        <v>1</v>
      </c>
      <c r="N2" t="s">
        <v>150</v>
      </c>
      <c r="O2" s="3" t="str">
        <f>CONCATENATE(M2," ",N2)</f>
        <v>1 課税事業者（簡易課税事業者除く）</v>
      </c>
      <c r="Q2" t="s">
        <v>146</v>
      </c>
      <c r="R2" t="s">
        <v>151</v>
      </c>
      <c r="S2" t="s">
        <v>152</v>
      </c>
      <c r="U2" t="s">
        <v>146</v>
      </c>
      <c r="V2" t="s">
        <v>153</v>
      </c>
      <c r="Y2" t="s">
        <v>154</v>
      </c>
      <c r="Z2">
        <v>1</v>
      </c>
      <c r="AA2" t="s">
        <v>155</v>
      </c>
      <c r="AB2" s="3" t="str">
        <f>CONCATENATE(Z2," ",AA2)</f>
        <v>1 ＧＬＯＢＡＬＧ．Ａ．Ｐ．又はＡＳＩＡＧＡＰの認証を取得している。</v>
      </c>
      <c r="AD2" t="s">
        <v>27</v>
      </c>
      <c r="AE2" t="s">
        <v>156</v>
      </c>
      <c r="AF2">
        <v>2</v>
      </c>
    </row>
    <row r="3" spans="2:51">
      <c r="B3">
        <v>1</v>
      </c>
      <c r="C3" t="s">
        <v>157</v>
      </c>
      <c r="D3" s="3" t="str">
        <f>CONCATENATE(B3," ",C3)</f>
        <v>1 認定農業者</v>
      </c>
      <c r="E3">
        <v>3</v>
      </c>
      <c r="F3" t="s">
        <v>158</v>
      </c>
      <c r="G3" s="3" t="str">
        <f t="shared" si="0"/>
        <v>3 露地野菜作</v>
      </c>
      <c r="I3">
        <v>2</v>
      </c>
      <c r="J3" t="s">
        <v>159</v>
      </c>
      <c r="K3" s="3" t="str">
        <f t="shared" ref="K3" si="1">CONCATENATE(I3," ",J3)</f>
        <v>2 付加価値額の10%以上の向上</v>
      </c>
      <c r="M3">
        <v>2</v>
      </c>
      <c r="N3" t="s">
        <v>160</v>
      </c>
      <c r="O3" s="3" t="str">
        <f t="shared" ref="O3:O4" si="2">CONCATENATE(M3," ",N3)</f>
        <v>2 簡易課税事業者</v>
      </c>
      <c r="Q3">
        <v>1</v>
      </c>
      <c r="R3" t="s">
        <v>161</v>
      </c>
      <c r="S3" s="3" t="str">
        <f>CONCATENATE(Q3," ",R3)</f>
        <v>1 トラクター</v>
      </c>
      <c r="U3">
        <v>1</v>
      </c>
      <c r="V3" t="s">
        <v>162</v>
      </c>
      <c r="W3" s="3" t="str">
        <f>CONCATENATE(U3," ",V3)</f>
        <v>1 園芸施設共済</v>
      </c>
      <c r="Z3">
        <v>2</v>
      </c>
      <c r="AA3" t="s">
        <v>163</v>
      </c>
      <c r="AB3" s="3" t="str">
        <f t="shared" ref="AB3:AB20" si="3">CONCATENATE(Z3," ",AA3)</f>
        <v>2 青色申告を行っている。</v>
      </c>
      <c r="AF3">
        <v>4</v>
      </c>
    </row>
    <row r="4" spans="2:51">
      <c r="B4">
        <v>2</v>
      </c>
      <c r="C4" t="s">
        <v>164</v>
      </c>
      <c r="D4" s="3" t="str">
        <f t="shared" ref="D4:D7" si="4">CONCATENATE(B4," ",C4)</f>
        <v>2 認定就農者</v>
      </c>
      <c r="E4">
        <v>4</v>
      </c>
      <c r="F4" t="s">
        <v>165</v>
      </c>
      <c r="G4" s="3" t="str">
        <f t="shared" si="0"/>
        <v>4 施設野菜作</v>
      </c>
      <c r="I4">
        <v>3</v>
      </c>
      <c r="J4" t="s">
        <v>166</v>
      </c>
      <c r="K4" s="3" t="str">
        <f>CONCATENATE(I4," ",J4)</f>
        <v>3 労働生産性の3％以上の向上</v>
      </c>
      <c r="M4">
        <v>3</v>
      </c>
      <c r="N4" t="s">
        <v>167</v>
      </c>
      <c r="O4" s="3" t="str">
        <f t="shared" si="2"/>
        <v>3 免税事業者</v>
      </c>
      <c r="Q4">
        <v>2</v>
      </c>
      <c r="R4" t="s">
        <v>168</v>
      </c>
      <c r="S4" s="3" t="str">
        <f t="shared" ref="S4:S36" si="5">CONCATENATE(Q4," ",R4)</f>
        <v>2 コンバイン</v>
      </c>
      <c r="U4">
        <v>2</v>
      </c>
      <c r="V4" t="s">
        <v>169</v>
      </c>
      <c r="W4" s="3" t="str">
        <f t="shared" ref="W4:W8" si="6">CONCATENATE(U4," ",V4)</f>
        <v>2 農機具共済</v>
      </c>
      <c r="Z4">
        <v>3</v>
      </c>
      <c r="AA4" t="s">
        <v>170</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171</v>
      </c>
      <c r="D5" s="3" t="str">
        <f t="shared" si="4"/>
        <v>3 集落営農組織（任意組織）</v>
      </c>
      <c r="E5">
        <v>5</v>
      </c>
      <c r="F5" t="s">
        <v>172</v>
      </c>
      <c r="G5" s="3" t="str">
        <f t="shared" si="0"/>
        <v>5 果樹作</v>
      </c>
      <c r="Q5">
        <v>3</v>
      </c>
      <c r="R5" t="s">
        <v>173</v>
      </c>
      <c r="S5" s="3" t="str">
        <f t="shared" si="5"/>
        <v>3 田植機</v>
      </c>
      <c r="U5">
        <v>3</v>
      </c>
      <c r="V5" t="s">
        <v>174</v>
      </c>
      <c r="W5" s="3" t="str">
        <f t="shared" si="6"/>
        <v>3 損害保険</v>
      </c>
      <c r="AB5" s="3" t="str">
        <f t="shared" si="3"/>
        <v xml:space="preserve"> </v>
      </c>
      <c r="AF5">
        <v>8</v>
      </c>
    </row>
    <row r="6" spans="2:51">
      <c r="B6">
        <v>4</v>
      </c>
      <c r="C6" t="s">
        <v>175</v>
      </c>
      <c r="D6" s="3" t="str">
        <f t="shared" si="4"/>
        <v>4 市町村基本構想に示す目標水準を達成している農業者</v>
      </c>
      <c r="E6">
        <v>6</v>
      </c>
      <c r="F6" t="s">
        <v>176</v>
      </c>
      <c r="G6" s="3" t="str">
        <f t="shared" si="0"/>
        <v>6 露地花き</v>
      </c>
      <c r="O6" t="s">
        <v>177</v>
      </c>
      <c r="Q6">
        <v>4</v>
      </c>
      <c r="R6" t="s">
        <v>178</v>
      </c>
      <c r="S6" s="3" t="str">
        <f t="shared" si="5"/>
        <v>4 乗用管理機</v>
      </c>
      <c r="U6">
        <v>4</v>
      </c>
      <c r="V6" t="s">
        <v>179</v>
      </c>
      <c r="W6" s="3" t="str">
        <f t="shared" si="6"/>
        <v>4 その他の保険等</v>
      </c>
      <c r="Y6" t="s">
        <v>140</v>
      </c>
      <c r="Z6">
        <v>1</v>
      </c>
      <c r="AA6" t="s">
        <v>180</v>
      </c>
      <c r="AB6" s="3" t="str">
        <f t="shared" si="3"/>
        <v>1 環境負荷低減事業活動実施計画又は特定環境負荷低減事業活動実施計画の認定を受けている</v>
      </c>
      <c r="AF6">
        <v>10</v>
      </c>
    </row>
    <row r="7" spans="2:51">
      <c r="B7">
        <v>5</v>
      </c>
      <c r="C7" t="s">
        <v>181</v>
      </c>
      <c r="D7" t="str">
        <f t="shared" si="4"/>
        <v>5 市町村が認める者</v>
      </c>
      <c r="E7">
        <v>7</v>
      </c>
      <c r="F7" t="s">
        <v>182</v>
      </c>
      <c r="G7" s="3" t="str">
        <f t="shared" si="0"/>
        <v>7 施設花き</v>
      </c>
      <c r="O7" t="s">
        <v>183</v>
      </c>
      <c r="Q7">
        <v>5</v>
      </c>
      <c r="R7" t="s">
        <v>184</v>
      </c>
      <c r="S7" s="3" t="str">
        <f t="shared" si="5"/>
        <v>5 茶複合管理機</v>
      </c>
      <c r="U7">
        <v>5</v>
      </c>
      <c r="V7" t="s">
        <v>185</v>
      </c>
      <c r="W7" s="3" t="str">
        <f t="shared" si="6"/>
        <v>5 施工業者の保証</v>
      </c>
      <c r="Z7">
        <v>2</v>
      </c>
      <c r="AB7" s="3" t="str">
        <f t="shared" si="3"/>
        <v xml:space="preserve">2 </v>
      </c>
      <c r="AF7">
        <v>12</v>
      </c>
    </row>
    <row r="8" spans="2:51">
      <c r="E8">
        <v>8</v>
      </c>
      <c r="F8" t="s">
        <v>186</v>
      </c>
      <c r="G8" s="3" t="str">
        <f t="shared" si="0"/>
        <v>8 酪農</v>
      </c>
      <c r="O8" t="s">
        <v>187</v>
      </c>
      <c r="Q8">
        <v>6</v>
      </c>
      <c r="R8" t="s">
        <v>188</v>
      </c>
      <c r="S8" s="3" t="str">
        <f t="shared" si="5"/>
        <v>6 アタッチメント</v>
      </c>
      <c r="U8">
        <v>6</v>
      </c>
      <c r="V8" t="s">
        <v>189</v>
      </c>
      <c r="W8" s="3" t="str">
        <f t="shared" si="6"/>
        <v>6 その他</v>
      </c>
      <c r="Z8">
        <v>3</v>
      </c>
      <c r="AB8" s="3" t="str">
        <f t="shared" si="3"/>
        <v xml:space="preserve">3 </v>
      </c>
    </row>
    <row r="9" spans="2:51">
      <c r="E9">
        <v>9</v>
      </c>
      <c r="F9" t="s">
        <v>190</v>
      </c>
      <c r="G9" s="3" t="str">
        <f t="shared" si="0"/>
        <v>9 繁殖牛</v>
      </c>
      <c r="Q9">
        <v>7</v>
      </c>
      <c r="R9" t="s">
        <v>191</v>
      </c>
      <c r="S9" s="3" t="str">
        <f t="shared" si="5"/>
        <v>7 ＧＰＳガイダンス</v>
      </c>
      <c r="AB9" s="3" t="str">
        <f t="shared" si="3"/>
        <v xml:space="preserve"> </v>
      </c>
    </row>
    <row r="10" spans="2:51">
      <c r="E10">
        <v>10</v>
      </c>
      <c r="F10" t="s">
        <v>192</v>
      </c>
      <c r="G10" s="3" t="str">
        <f t="shared" si="0"/>
        <v>10 肥育牛</v>
      </c>
      <c r="Q10">
        <v>8</v>
      </c>
      <c r="R10" t="s">
        <v>193</v>
      </c>
      <c r="S10" s="3" t="str">
        <f t="shared" si="5"/>
        <v>8 その他機械</v>
      </c>
      <c r="Y10" t="s">
        <v>194</v>
      </c>
      <c r="Z10">
        <v>1</v>
      </c>
      <c r="AA10" t="s">
        <v>195</v>
      </c>
      <c r="AB10" s="3" t="str">
        <f t="shared" si="3"/>
        <v>1 現在、農産物の輸出の取組（他者との連携による取組を含む。）を行っている。</v>
      </c>
    </row>
    <row r="11" spans="2:51">
      <c r="E11">
        <v>11</v>
      </c>
      <c r="F11" t="s">
        <v>196</v>
      </c>
      <c r="G11" s="3" t="str">
        <f t="shared" si="0"/>
        <v>11 養豚</v>
      </c>
      <c r="Q11">
        <v>9</v>
      </c>
      <c r="R11" t="s">
        <v>197</v>
      </c>
      <c r="S11" s="3" t="str">
        <f t="shared" si="5"/>
        <v>9 ハウス</v>
      </c>
      <c r="Z11">
        <v>2</v>
      </c>
      <c r="AA11" t="s">
        <v>198</v>
      </c>
      <c r="AB11" s="3" t="str">
        <f t="shared" si="3"/>
        <v>2 輸出事業計画の認定を受けている、又は認定を受けた輸出事業計画に連携者として位置付けられている。</v>
      </c>
    </row>
    <row r="12" spans="2:51">
      <c r="E12">
        <v>12</v>
      </c>
      <c r="F12" t="s">
        <v>199</v>
      </c>
      <c r="G12" s="3" t="str">
        <f t="shared" si="0"/>
        <v>12 採卵養鶏</v>
      </c>
      <c r="Q12">
        <v>10</v>
      </c>
      <c r="R12" t="s">
        <v>200</v>
      </c>
      <c r="S12" s="3" t="str">
        <f t="shared" si="5"/>
        <v>10 育苗施設</v>
      </c>
      <c r="Z12">
        <v>3</v>
      </c>
      <c r="AA12" t="s">
        <v>201</v>
      </c>
      <c r="AB12" s="3" t="str">
        <f t="shared" si="3"/>
        <v>3 フラッグシップ輸出産地に参画している。</v>
      </c>
    </row>
    <row r="13" spans="2:51">
      <c r="E13">
        <v>13</v>
      </c>
      <c r="F13" t="s">
        <v>202</v>
      </c>
      <c r="G13" s="3" t="str">
        <f t="shared" si="0"/>
        <v>13 ブロイラー養鶏</v>
      </c>
      <c r="Q13">
        <v>11</v>
      </c>
      <c r="R13" t="s">
        <v>203</v>
      </c>
      <c r="S13" s="3" t="str">
        <f t="shared" si="5"/>
        <v>11 乾燥調製施設</v>
      </c>
      <c r="AB13" s="3" t="str">
        <f t="shared" si="3"/>
        <v xml:space="preserve"> </v>
      </c>
    </row>
    <row r="14" spans="2:51">
      <c r="E14">
        <v>14</v>
      </c>
      <c r="F14" t="s">
        <v>189</v>
      </c>
      <c r="G14" s="3" t="str">
        <f t="shared" si="0"/>
        <v>14 その他</v>
      </c>
      <c r="Q14">
        <v>12</v>
      </c>
      <c r="R14" t="s">
        <v>204</v>
      </c>
      <c r="S14" s="3" t="str">
        <f t="shared" si="5"/>
        <v>12 果樹棚</v>
      </c>
      <c r="Y14" t="s">
        <v>141</v>
      </c>
      <c r="Z14">
        <v>1</v>
      </c>
      <c r="AA14" t="s">
        <v>205</v>
      </c>
      <c r="AB14" s="3" t="str">
        <f t="shared" si="3"/>
        <v>1 女性農業者（自らが農業経営を行っている又は部門間で区分経理を行っている場合に当該部門の責任者である者に限る。）</v>
      </c>
      <c r="AY14" t="s">
        <v>206</v>
      </c>
    </row>
    <row r="15" spans="2:51">
      <c r="Q15">
        <v>13</v>
      </c>
      <c r="R15" t="s">
        <v>207</v>
      </c>
      <c r="S15" s="3" t="str">
        <f t="shared" si="5"/>
        <v>13 集出荷施設</v>
      </c>
      <c r="Z15">
        <v>2</v>
      </c>
      <c r="AA15" t="s">
        <v>208</v>
      </c>
      <c r="AB15" s="3" t="str">
        <f t="shared" si="3"/>
        <v>2 代表者が女性である又は役員若しくは構成員のうち女性が過半を占める法人又は任意組織</v>
      </c>
    </row>
    <row r="16" spans="2:51">
      <c r="Q16">
        <v>14</v>
      </c>
      <c r="R16" t="s">
        <v>209</v>
      </c>
      <c r="S16" s="3" t="str">
        <f t="shared" si="5"/>
        <v>14 農産物加工施設</v>
      </c>
      <c r="Z16">
        <v>3</v>
      </c>
      <c r="AA16" t="s">
        <v>210</v>
      </c>
      <c r="AB16" s="3" t="str">
        <f t="shared" si="3"/>
        <v>3 法人又は任意組織であって、部門間で区分経理を行っており、女性が当該部門の責任者であるもの</v>
      </c>
    </row>
    <row r="17" spans="17:28">
      <c r="Q17">
        <v>15</v>
      </c>
      <c r="R17" t="s">
        <v>211</v>
      </c>
      <c r="S17" s="3" t="str">
        <f t="shared" si="5"/>
        <v>15 直売施設</v>
      </c>
      <c r="AB17" s="3" t="str">
        <f t="shared" si="3"/>
        <v xml:space="preserve"> </v>
      </c>
    </row>
    <row r="18" spans="17:28">
      <c r="Q18">
        <v>16</v>
      </c>
      <c r="R18" t="s">
        <v>212</v>
      </c>
      <c r="S18" s="3" t="str">
        <f t="shared" si="5"/>
        <v>16 観光農業関連施設</v>
      </c>
      <c r="Y18" t="s">
        <v>213</v>
      </c>
      <c r="Z18">
        <v>1</v>
      </c>
      <c r="AA18" t="s">
        <v>134</v>
      </c>
      <c r="AB18" s="3" t="str">
        <f t="shared" si="3"/>
        <v>1 労働時間、休憩及び休日について他産業と同等の労働環境を整備している。</v>
      </c>
    </row>
    <row r="19" spans="17:28">
      <c r="Q19">
        <v>17</v>
      </c>
      <c r="R19" t="s">
        <v>214</v>
      </c>
      <c r="S19" s="3" t="str">
        <f t="shared" si="5"/>
        <v>17 畜舎（肉用牛）</v>
      </c>
      <c r="Z19">
        <v>2</v>
      </c>
      <c r="AB19" s="3" t="str">
        <f t="shared" si="3"/>
        <v xml:space="preserve">2 </v>
      </c>
    </row>
    <row r="20" spans="17:28">
      <c r="Q20">
        <v>18</v>
      </c>
      <c r="R20" t="s">
        <v>215</v>
      </c>
      <c r="S20" s="3" t="str">
        <f t="shared" si="5"/>
        <v>18 畜舎（養豚）</v>
      </c>
      <c r="Z20">
        <v>3</v>
      </c>
      <c r="AB20" s="3" t="str">
        <f t="shared" si="3"/>
        <v xml:space="preserve">3 </v>
      </c>
    </row>
    <row r="21" spans="17:28">
      <c r="Q21">
        <v>19</v>
      </c>
      <c r="R21" t="s">
        <v>216</v>
      </c>
      <c r="S21" s="3" t="str">
        <f t="shared" si="5"/>
        <v>19 畜舎（養鶏）</v>
      </c>
    </row>
    <row r="22" spans="17:28">
      <c r="Q22">
        <v>20</v>
      </c>
      <c r="R22" t="s">
        <v>217</v>
      </c>
      <c r="S22" s="3" t="str">
        <f t="shared" si="5"/>
        <v>20 畜舎（酪農）</v>
      </c>
    </row>
    <row r="23" spans="17:28">
      <c r="Q23">
        <v>21</v>
      </c>
      <c r="R23" t="s">
        <v>218</v>
      </c>
      <c r="S23" s="3" t="str">
        <f t="shared" si="5"/>
        <v>21 畜舎（その他）</v>
      </c>
    </row>
    <row r="24" spans="17:28">
      <c r="Q24">
        <v>22</v>
      </c>
      <c r="R24" t="s">
        <v>219</v>
      </c>
      <c r="S24" s="3" t="str">
        <f t="shared" si="5"/>
        <v>22 サイロ</v>
      </c>
    </row>
    <row r="25" spans="17:28">
      <c r="Q25">
        <v>23</v>
      </c>
      <c r="R25" t="s">
        <v>220</v>
      </c>
      <c r="S25" s="3" t="str">
        <f t="shared" si="5"/>
        <v>23 堆肥施設</v>
      </c>
    </row>
    <row r="26" spans="17:28">
      <c r="Q26">
        <v>24</v>
      </c>
      <c r="R26" t="s">
        <v>221</v>
      </c>
      <c r="S26" s="3" t="str">
        <f t="shared" si="5"/>
        <v>24 機械（畜産関係）</v>
      </c>
    </row>
    <row r="27" spans="17:28">
      <c r="Q27">
        <v>25</v>
      </c>
      <c r="R27" t="s">
        <v>222</v>
      </c>
      <c r="S27" s="3" t="str">
        <f t="shared" si="5"/>
        <v>25 その他畜産関係施設</v>
      </c>
    </row>
    <row r="28" spans="17:28">
      <c r="Q28">
        <v>26</v>
      </c>
      <c r="R28" t="s">
        <v>223</v>
      </c>
      <c r="S28" s="3" t="str">
        <f t="shared" si="5"/>
        <v>26 環境衛生施設</v>
      </c>
    </row>
    <row r="29" spans="17:28">
      <c r="Q29">
        <v>27</v>
      </c>
      <c r="R29" t="s">
        <v>224</v>
      </c>
      <c r="S29" s="3" t="str">
        <f t="shared" si="5"/>
        <v>27 ほ場観測施設</v>
      </c>
    </row>
    <row r="30" spans="17:28">
      <c r="Q30">
        <v>28</v>
      </c>
      <c r="R30" t="s">
        <v>225</v>
      </c>
      <c r="S30" s="3" t="str">
        <f t="shared" si="5"/>
        <v>28 中間拠点施設</v>
      </c>
    </row>
    <row r="31" spans="17:28">
      <c r="Q31">
        <v>29</v>
      </c>
      <c r="R31" t="s">
        <v>226</v>
      </c>
      <c r="S31" s="3" t="str">
        <f t="shared" si="5"/>
        <v>29 その他施設等</v>
      </c>
    </row>
    <row r="32" spans="17:28">
      <c r="Q32">
        <v>30</v>
      </c>
      <c r="R32" t="s">
        <v>227</v>
      </c>
      <c r="S32" s="3" t="str">
        <f t="shared" si="5"/>
        <v>30 畦畔除去</v>
      </c>
    </row>
    <row r="33" spans="17:19">
      <c r="Q33">
        <v>31</v>
      </c>
      <c r="R33" t="s">
        <v>228</v>
      </c>
      <c r="S33" s="3" t="str">
        <f t="shared" si="5"/>
        <v>31 区画整理</v>
      </c>
    </row>
    <row r="34" spans="17:19">
      <c r="Q34">
        <v>32</v>
      </c>
      <c r="R34" t="s">
        <v>229</v>
      </c>
      <c r="S34" s="3" t="str">
        <f t="shared" si="5"/>
        <v>32 暗渠排水</v>
      </c>
    </row>
    <row r="35" spans="17:19">
      <c r="Q35">
        <v>33</v>
      </c>
      <c r="R35" t="s">
        <v>230</v>
      </c>
      <c r="S35" s="3" t="str">
        <f t="shared" si="5"/>
        <v>33 明渠排水</v>
      </c>
    </row>
    <row r="36" spans="17:19">
      <c r="Q36">
        <v>34</v>
      </c>
      <c r="R36" t="s">
        <v>231</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入力票1(要望調査）</vt:lpstr>
      <vt:lpstr>入力票2（ポイント）</vt:lpstr>
      <vt:lpstr>（個人情報等の同意）</vt:lpstr>
      <vt:lpstr>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2026-01-08T01:21:52Z</dcterms:modified>
  <cp:category/>
  <cp:contentStatus/>
</cp:coreProperties>
</file>